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ilverStone\Documents\ScientificPapers\20231104_PaperPleosGlycerol_ToPeerJ\ZenodoRepository\"/>
    </mc:Choice>
  </mc:AlternateContent>
  <xr:revisionPtr revIDLastSave="0" documentId="13_ncr:1_{709960A0-D1B9-469B-8FC0-72D63084E826}" xr6:coauthVersionLast="47" xr6:coauthVersionMax="47" xr10:uidLastSave="{00000000-0000-0000-0000-000000000000}"/>
  <bookViews>
    <workbookView xWindow="-120" yWindow="-120" windowWidth="29040" windowHeight="15720" activeTab="3" xr2:uid="{429955A7-0581-4AC9-86C9-4811AF1C25E9}"/>
  </bookViews>
  <sheets>
    <sheet name="GLU" sheetId="1" r:id="rId1"/>
    <sheet name="GLY" sheetId="2" r:id="rId2"/>
    <sheet name="VC" sheetId="3" r:id="rId3"/>
    <sheet name="Data2Plot" sheetId="5" r:id="rId4"/>
    <sheet name="Hoja1" sheetId="6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1" i="1" l="1"/>
  <c r="I32" i="1"/>
  <c r="I33" i="1"/>
  <c r="I34" i="1"/>
  <c r="I35" i="1"/>
  <c r="I36" i="1"/>
  <c r="I37" i="1"/>
  <c r="N31" i="1"/>
  <c r="O31" i="2"/>
  <c r="O30" i="2"/>
  <c r="O29" i="2"/>
  <c r="O28" i="2"/>
  <c r="N29" i="2"/>
  <c r="N31" i="2"/>
  <c r="N30" i="2"/>
  <c r="N28" i="2"/>
  <c r="O31" i="1"/>
  <c r="O32" i="1"/>
  <c r="O29" i="1"/>
  <c r="N32" i="1"/>
  <c r="N29" i="1"/>
  <c r="C40" i="1"/>
  <c r="L3" i="6"/>
  <c r="K3" i="6"/>
  <c r="I3" i="6"/>
  <c r="D3" i="6"/>
  <c r="D4" i="6"/>
  <c r="D5" i="6"/>
  <c r="D6" i="6"/>
  <c r="D7" i="6"/>
  <c r="D8" i="6"/>
  <c r="D9" i="6"/>
  <c r="D10" i="6"/>
  <c r="D2" i="6"/>
  <c r="G6" i="6"/>
  <c r="G7" i="6"/>
  <c r="G10" i="6"/>
  <c r="F3" i="6"/>
  <c r="G3" i="6" s="1"/>
  <c r="F4" i="6"/>
  <c r="G4" i="6" s="1"/>
  <c r="F5" i="6"/>
  <c r="G5" i="6" s="1"/>
  <c r="F6" i="6"/>
  <c r="F7" i="6"/>
  <c r="F8" i="6"/>
  <c r="G8" i="6" s="1"/>
  <c r="F9" i="6"/>
  <c r="G9" i="6" s="1"/>
  <c r="F10" i="6"/>
  <c r="F2" i="6"/>
  <c r="G2" i="6" s="1"/>
  <c r="C76" i="2"/>
  <c r="D76" i="2" s="1"/>
  <c r="C64" i="2"/>
  <c r="D64" i="2" s="1"/>
  <c r="C52" i="2"/>
  <c r="D52" i="2" s="1"/>
  <c r="C40" i="2"/>
  <c r="D40" i="2" s="1"/>
  <c r="C76" i="1"/>
  <c r="C64" i="1"/>
  <c r="B77" i="1"/>
  <c r="B78" i="1"/>
  <c r="B79" i="1"/>
  <c r="B80" i="1"/>
  <c r="B81" i="1"/>
  <c r="B82" i="1"/>
  <c r="B83" i="1"/>
  <c r="B84" i="1"/>
  <c r="B76" i="1"/>
  <c r="B65" i="1"/>
  <c r="B66" i="1"/>
  <c r="B67" i="1"/>
  <c r="B68" i="1"/>
  <c r="B69" i="1"/>
  <c r="B70" i="1"/>
  <c r="B71" i="1"/>
  <c r="B72" i="1"/>
  <c r="B64" i="1"/>
  <c r="B53" i="1"/>
  <c r="B54" i="1"/>
  <c r="B55" i="1"/>
  <c r="B56" i="1"/>
  <c r="B57" i="1"/>
  <c r="B58" i="1"/>
  <c r="B59" i="1"/>
  <c r="B60" i="1"/>
  <c r="B52" i="1"/>
  <c r="B41" i="1"/>
  <c r="B42" i="1"/>
  <c r="B43" i="1"/>
  <c r="B44" i="1"/>
  <c r="B45" i="1"/>
  <c r="B46" i="1"/>
  <c r="B47" i="1"/>
  <c r="B48" i="1"/>
  <c r="B40" i="1"/>
  <c r="C52" i="1" l="1"/>
  <c r="D52" i="1" s="1"/>
  <c r="O30" i="1"/>
  <c r="N30" i="1"/>
  <c r="D76" i="1"/>
  <c r="I2" i="6"/>
  <c r="D64" i="1"/>
  <c r="D40" i="1"/>
</calcChain>
</file>

<file path=xl/sharedStrings.xml><?xml version="1.0" encoding="utf-8"?>
<sst xmlns="http://schemas.openxmlformats.org/spreadsheetml/2006/main" count="233" uniqueCount="68">
  <si>
    <t>ÁREA FRONTAL CONTROL GLUCOSA</t>
  </si>
  <si>
    <t>ÁREA FRONTAL AA CONTROL GLUCOSA</t>
  </si>
  <si>
    <t>ÁREA FRONTAL ARB CONTROL GLUCOSA</t>
  </si>
  <si>
    <t>HORA</t>
  </si>
  <si>
    <t>Area</t>
  </si>
  <si>
    <t>Mean</t>
  </si>
  <si>
    <t>Min</t>
  </si>
  <si>
    <t>Max</t>
  </si>
  <si>
    <t>ÁREA REVERSO CONTROL GLUCOSA</t>
  </si>
  <si>
    <t>ÁREA REVERSO AA CONTROL GLUCOSA</t>
  </si>
  <si>
    <t>ÁREA REVERSO ARB CONTROL GLUCOSA</t>
  </si>
  <si>
    <t>ÁREA FRONTAL AA129 CONTROL GLUCOSA</t>
  </si>
  <si>
    <t>ÁREA REVERSO AA129 CONTROL GLUCOSA</t>
  </si>
  <si>
    <t>CONTROL</t>
  </si>
  <si>
    <t>AA</t>
  </si>
  <si>
    <t>ARBR</t>
  </si>
  <si>
    <t>AA129</t>
  </si>
  <si>
    <t>ÁREA EN CM2</t>
  </si>
  <si>
    <t>RADIO</t>
  </si>
  <si>
    <t>VC (cm/hora)</t>
  </si>
  <si>
    <t>VC (mm/dia)</t>
  </si>
  <si>
    <t>Time (h)</t>
  </si>
  <si>
    <t>Control</t>
  </si>
  <si>
    <t>AYG</t>
  </si>
  <si>
    <t>RBBR</t>
  </si>
  <si>
    <t>AB129</t>
  </si>
  <si>
    <t>ÁREA FRONTAL CONTROL GLYCEROL</t>
  </si>
  <si>
    <t>ÁREA FRONTAL AA GLYCEROL</t>
  </si>
  <si>
    <t>ÁREA FRONTAL ARBR GLYCEROL</t>
  </si>
  <si>
    <t>ÁREA FRONTAL AA129 GLYCEROL</t>
  </si>
  <si>
    <t>ÁREA REVERSO CONTROL GLYCEROL</t>
  </si>
  <si>
    <t>ÁREA REVERSO AA GLYCEROL</t>
  </si>
  <si>
    <t>GLY</t>
  </si>
  <si>
    <t>GLU</t>
  </si>
  <si>
    <t>GLU - CONTROL</t>
  </si>
  <si>
    <t>GLU - AYG</t>
  </si>
  <si>
    <t>GLU - RBBR</t>
  </si>
  <si>
    <t>GLU - AB129</t>
  </si>
  <si>
    <t>GLY - CONTROL</t>
  </si>
  <si>
    <t>GLY - AYG</t>
  </si>
  <si>
    <t>GLY - RBBR</t>
  </si>
  <si>
    <t>GLY - AB129</t>
  </si>
  <si>
    <t>TASA DE CRECIMIENTO (192h)- AB129</t>
  </si>
  <si>
    <t>ÁREA (cm2)</t>
  </si>
  <si>
    <t>RADIAL GROWTH (cm)- Glicerol</t>
  </si>
  <si>
    <t>Mycelial Growth Rate (mm/day)</t>
  </si>
  <si>
    <t>RADIAL GROWTH (cm/h) - GLUCOSA</t>
  </si>
  <si>
    <t>TASA DE CRECIMIENTO RADIAL - CONTROL</t>
  </si>
  <si>
    <t>TASA DE CRECIMIENTO RADIAL - AYG</t>
  </si>
  <si>
    <t>TASA DE CRECIMIENTO RADIAL - RBBR</t>
  </si>
  <si>
    <t>TASA DE CRECIMIENTO RADIAL - AB129</t>
  </si>
  <si>
    <t>Time (Day)</t>
  </si>
  <si>
    <t>VC (mmdia)</t>
  </si>
  <si>
    <t>Condition</t>
  </si>
  <si>
    <t>CarbonSource</t>
  </si>
  <si>
    <t>Glucose</t>
  </si>
  <si>
    <t>Glycerol</t>
  </si>
  <si>
    <t>MycelialGrowthRate</t>
  </si>
  <si>
    <t>Dye</t>
  </si>
  <si>
    <t>ColonyDiamater_cm</t>
  </si>
  <si>
    <t>Time_h</t>
  </si>
  <si>
    <t>ColonyRatio_cm</t>
  </si>
  <si>
    <t>ColonyRatio_mm</t>
  </si>
  <si>
    <t>Time_days</t>
  </si>
  <si>
    <t>mm/h</t>
  </si>
  <si>
    <t>mm/day</t>
  </si>
  <si>
    <t>m</t>
  </si>
  <si>
    <t>R2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</si>
</sst>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6666FF"/>
        <bgColor indexed="64"/>
      </patternFill>
    </fill>
    <fill>
      <patternFill patternType="solid">
        <fgColor rgb="FF00CC99"/>
        <bgColor indexed="64"/>
      </patternFill>
    </fill>
    <fill>
      <patternFill patternType="solid">
        <fgColor theme="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1">
    <xf numFmtId="0" fontId="0" fillId="0" borderId="0" xfId="0"/>
    <xf numFmtId="0" fontId="0" fillId="3" borderId="0" xfId="0" applyFill="1"/>
    <xf numFmtId="0" fontId="1" fillId="3" borderId="0" xfId="0" applyFont="1" applyFill="1" applyAlignment="1">
      <alignment horizontal="center"/>
    </xf>
    <xf numFmtId="0" fontId="0" fillId="4" borderId="0" xfId="0" applyFill="1"/>
    <xf numFmtId="0" fontId="1" fillId="4" borderId="0" xfId="0" applyFont="1" applyFill="1" applyAlignment="1">
      <alignment horizontal="center"/>
    </xf>
    <xf numFmtId="0" fontId="0" fillId="4" borderId="0" xfId="0" applyFill="1" applyAlignment="1">
      <alignment horizontal="center"/>
    </xf>
    <xf numFmtId="0" fontId="2" fillId="4" borderId="0" xfId="0" applyFont="1" applyFill="1"/>
    <xf numFmtId="0" fontId="0" fillId="3" borderId="0" xfId="0" applyFill="1" applyAlignment="1">
      <alignment horizontal="center"/>
    </xf>
    <xf numFmtId="0" fontId="2" fillId="3" borderId="0" xfId="0" applyFont="1" applyFill="1"/>
    <xf numFmtId="0" fontId="0" fillId="3" borderId="0" xfId="0" applyFill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1" fillId="6" borderId="0" xfId="0" applyFont="1" applyFill="1" applyAlignment="1">
      <alignment horizontal="center"/>
    </xf>
    <xf numFmtId="0" fontId="1" fillId="7" borderId="0" xfId="0" applyFont="1" applyFill="1" applyAlignment="1">
      <alignment horizontal="center"/>
    </xf>
    <xf numFmtId="0" fontId="0" fillId="7" borderId="0" xfId="0" applyFill="1"/>
    <xf numFmtId="0" fontId="1" fillId="8" borderId="0" xfId="0" applyFont="1" applyFill="1" applyAlignment="1">
      <alignment horizontal="center"/>
    </xf>
    <xf numFmtId="0" fontId="1" fillId="4" borderId="0" xfId="0" applyFont="1" applyFill="1"/>
    <xf numFmtId="0" fontId="0" fillId="7" borderId="0" xfId="0" applyFill="1" applyAlignment="1">
      <alignment horizontal="center"/>
    </xf>
    <xf numFmtId="0" fontId="0" fillId="9" borderId="0" xfId="0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10" borderId="0" xfId="0" applyFill="1"/>
    <xf numFmtId="0" fontId="0" fillId="10" borderId="0" xfId="0" applyFill="1" applyAlignment="1">
      <alignment horizontal="center"/>
    </xf>
    <xf numFmtId="0" fontId="0" fillId="10" borderId="0" xfId="0" applyFill="1" applyAlignment="1">
      <alignment horizontal="center" vertical="center"/>
    </xf>
    <xf numFmtId="0" fontId="2" fillId="10" borderId="0" xfId="0" applyFont="1" applyFill="1"/>
    <xf numFmtId="0" fontId="1" fillId="7" borderId="0" xfId="0" applyFont="1" applyFill="1"/>
    <xf numFmtId="0" fontId="2" fillId="7" borderId="0" xfId="0" applyFont="1" applyFill="1"/>
    <xf numFmtId="0" fontId="1" fillId="11" borderId="0" xfId="0" applyFont="1" applyFill="1" applyAlignment="1">
      <alignment horizontal="center"/>
    </xf>
    <xf numFmtId="0" fontId="2" fillId="0" borderId="0" xfId="0" applyFont="1"/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/>
    <xf numFmtId="0" fontId="3" fillId="10" borderId="0" xfId="0" applyFont="1" applyFill="1" applyAlignment="1">
      <alignment horizontal="center"/>
    </xf>
    <xf numFmtId="0" fontId="3" fillId="7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0" fontId="3" fillId="4" borderId="0" xfId="0" applyFont="1" applyFill="1" applyAlignment="1">
      <alignment horizontal="center"/>
    </xf>
    <xf numFmtId="0" fontId="3" fillId="13" borderId="0" xfId="0" applyFont="1" applyFill="1" applyAlignment="1">
      <alignment horizontal="center"/>
    </xf>
    <xf numFmtId="2" fontId="4" fillId="12" borderId="0" xfId="0" applyNumberFormat="1" applyFont="1" applyFill="1" applyAlignment="1">
      <alignment horizontal="center"/>
    </xf>
    <xf numFmtId="0" fontId="0" fillId="11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0" fillId="12" borderId="0" xfId="0" applyFill="1"/>
    <xf numFmtId="0" fontId="1" fillId="10" borderId="0" xfId="0" applyFont="1" applyFill="1" applyAlignment="1">
      <alignment horizontal="center"/>
    </xf>
    <xf numFmtId="2" fontId="0" fillId="12" borderId="0" xfId="0" applyNumberFormat="1" applyFill="1" applyAlignment="1">
      <alignment horizontal="center"/>
    </xf>
    <xf numFmtId="0" fontId="0" fillId="8" borderId="0" xfId="0" applyFill="1" applyAlignment="1">
      <alignment horizontal="center"/>
    </xf>
    <xf numFmtId="0" fontId="0" fillId="6" borderId="0" xfId="0" applyFill="1" applyAlignment="1">
      <alignment horizontal="center"/>
    </xf>
    <xf numFmtId="0" fontId="3" fillId="15" borderId="0" xfId="0" applyFont="1" applyFill="1" applyAlignment="1">
      <alignment horizontal="center"/>
    </xf>
    <xf numFmtId="0" fontId="3" fillId="16" borderId="0" xfId="0" applyFont="1" applyFill="1" applyAlignment="1">
      <alignment horizontal="center"/>
    </xf>
    <xf numFmtId="0" fontId="3" fillId="14" borderId="0" xfId="0" applyFont="1" applyFill="1" applyAlignment="1">
      <alignment horizontal="center"/>
    </xf>
    <xf numFmtId="0" fontId="1" fillId="11" borderId="0" xfId="0" applyFont="1" applyFill="1"/>
    <xf numFmtId="0" fontId="1" fillId="13" borderId="0" xfId="0" applyFont="1" applyFill="1" applyAlignment="1">
      <alignment horizontal="center"/>
    </xf>
    <xf numFmtId="0" fontId="0" fillId="3" borderId="0" xfId="0" applyFill="1" applyAlignment="1">
      <alignment horizontal="center" vertical="center"/>
    </xf>
    <xf numFmtId="0" fontId="1" fillId="11" borderId="0" xfId="0" applyFont="1" applyFill="1" applyAlignment="1">
      <alignment horizontal="center"/>
    </xf>
    <xf numFmtId="0" fontId="0" fillId="4" borderId="0" xfId="0" applyFill="1" applyAlignment="1">
      <alignment horizontal="center" vertical="center"/>
    </xf>
    <xf numFmtId="0" fontId="1" fillId="9" borderId="0" xfId="0" applyFont="1" applyFill="1" applyAlignment="1">
      <alignment horizontal="center"/>
    </xf>
    <xf numFmtId="164" fontId="0" fillId="10" borderId="0" xfId="0" applyNumberFormat="1" applyFill="1" applyAlignment="1">
      <alignment horizontal="center" vertical="center"/>
    </xf>
    <xf numFmtId="164" fontId="0" fillId="7" borderId="0" xfId="0" applyNumberFormat="1" applyFill="1" applyAlignment="1">
      <alignment horizontal="center" vertical="center"/>
    </xf>
    <xf numFmtId="0" fontId="1" fillId="4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7" borderId="0" xfId="0" applyFont="1" applyFill="1" applyAlignment="1">
      <alignment horizontal="center"/>
    </xf>
    <xf numFmtId="0" fontId="1" fillId="8" borderId="0" xfId="0" applyFont="1" applyFill="1" applyAlignment="1">
      <alignment horizontal="center"/>
    </xf>
    <xf numFmtId="0" fontId="0" fillId="7" borderId="0" xfId="0" applyFill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12" borderId="0" xfId="0" applyFill="1" applyAlignment="1">
      <alignment horizontal="center" vertical="center"/>
    </xf>
    <xf numFmtId="0" fontId="1" fillId="10" borderId="0" xfId="0" applyFont="1" applyFill="1" applyAlignment="1">
      <alignment horizontal="center" vertical="center"/>
    </xf>
    <xf numFmtId="0" fontId="1" fillId="7" borderId="0" xfId="0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3" fillId="13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2" borderId="0" xfId="0" applyFont="1" applyFill="1" applyAlignment="1">
      <alignment horizontal="center"/>
    </xf>
    <xf numFmtId="0" fontId="1" fillId="3" borderId="0" xfId="0" applyFont="1" applyFill="1" applyAlignment="1">
      <alignment horizontal="center"/>
    </xf>
    <xf numFmtId="2" fontId="0" fillId="0" borderId="0" xfId="0" applyNumberForma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6666FF"/>
      <color rgb="FF00CC99"/>
      <color rgb="FF0000FF"/>
      <color rgb="FF00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544631097140816"/>
          <c:y val="5.0979494276173452E-2"/>
          <c:w val="0.83825270333467128"/>
          <c:h val="0.6515398101426812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GLU!$H$28</c:f>
              <c:strCache>
                <c:ptCount val="1"/>
                <c:pt idx="0">
                  <c:v>Control</c:v>
                </c:pt>
              </c:strCache>
            </c:strRef>
          </c:tx>
          <c:spPr>
            <a:solidFill>
              <a:schemeClr val="bg1">
                <a:lumMod val="95000"/>
              </a:schemeClr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46920280714543372"/>
                  <c:y val="-0.3075334214214318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1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cat>
            <c:numRef>
              <c:f>GLU!$G$29:$G$37</c:f>
              <c:numCache>
                <c:formatCode>General</c:formatCode>
                <c:ptCount val="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</c:numCache>
            </c:numRef>
          </c:cat>
          <c:val>
            <c:numRef>
              <c:f>GLU!$H$29:$H$37</c:f>
              <c:numCache>
                <c:formatCode>0.00</c:formatCode>
                <c:ptCount val="9"/>
                <c:pt idx="0">
                  <c:v>0.47639733220379049</c:v>
                </c:pt>
                <c:pt idx="1">
                  <c:v>0.47505913480695694</c:v>
                </c:pt>
                <c:pt idx="2">
                  <c:v>0.64722085153333597</c:v>
                </c:pt>
                <c:pt idx="3">
                  <c:v>1.1591302289650351</c:v>
                </c:pt>
                <c:pt idx="4">
                  <c:v>1.2454398613258175</c:v>
                </c:pt>
                <c:pt idx="5">
                  <c:v>1.4026648943008804</c:v>
                </c:pt>
                <c:pt idx="6">
                  <c:v>1.6558728658315833</c:v>
                </c:pt>
                <c:pt idx="7">
                  <c:v>2.208062753986201</c:v>
                </c:pt>
                <c:pt idx="8">
                  <c:v>2.5903584134163191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9F-49BC-A663-92C51642A678}"/>
            </c:ext>
          </c:extLst>
        </c:ser>
        <c:ser>
          <c:idx val="1"/>
          <c:order val="1"/>
          <c:tx>
            <c:strRef>
              <c:f>GLU!$I$28</c:f>
              <c:strCache>
                <c:ptCount val="1"/>
                <c:pt idx="0">
                  <c:v>AYG</c:v>
                </c:pt>
              </c:strCache>
            </c:strRef>
          </c:tx>
          <c:spPr>
            <a:solidFill>
              <a:srgbClr val="FFFF00"/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48610095511925999"/>
                  <c:y val="-4.3424153965055494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1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cat>
            <c:numRef>
              <c:f>GLU!$G$29:$G$37</c:f>
              <c:numCache>
                <c:formatCode>General</c:formatCode>
                <c:ptCount val="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</c:numCache>
            </c:numRef>
          </c:cat>
          <c:val>
            <c:numRef>
              <c:f>GLU!$I$29:$I$37</c:f>
              <c:numCache>
                <c:formatCode>0.00</c:formatCode>
                <c:ptCount val="9"/>
                <c:pt idx="0">
                  <c:v>0.47606313550730867</c:v>
                </c:pt>
                <c:pt idx="1">
                  <c:v>0.4899031464955797</c:v>
                </c:pt>
                <c:pt idx="2">
                  <c:v>0.58499999999999996</c:v>
                </c:pt>
                <c:pt idx="3">
                  <c:v>0.76500000000000001</c:v>
                </c:pt>
                <c:pt idx="4">
                  <c:v>1.5349999999999999</c:v>
                </c:pt>
                <c:pt idx="5">
                  <c:v>2.34</c:v>
                </c:pt>
                <c:pt idx="6">
                  <c:v>2.77</c:v>
                </c:pt>
                <c:pt idx="7">
                  <c:v>3.4449999999999998</c:v>
                </c:pt>
                <c:pt idx="8">
                  <c:v>4.335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B9F-49BC-A663-92C51642A678}"/>
            </c:ext>
          </c:extLst>
        </c:ser>
        <c:ser>
          <c:idx val="2"/>
          <c:order val="2"/>
          <c:tx>
            <c:strRef>
              <c:f>GLU!$J$28</c:f>
              <c:strCache>
                <c:ptCount val="1"/>
                <c:pt idx="0">
                  <c:v>RBBR</c:v>
                </c:pt>
              </c:strCache>
            </c:strRef>
          </c:tx>
          <c:spPr>
            <a:solidFill>
              <a:srgbClr val="002060"/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50538991352491947"/>
                  <c:y val="7.4536275436741212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1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cat>
            <c:numRef>
              <c:f>GLU!$G$29:$G$37</c:f>
              <c:numCache>
                <c:formatCode>General</c:formatCode>
                <c:ptCount val="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</c:numCache>
            </c:numRef>
          </c:cat>
          <c:val>
            <c:numRef>
              <c:f>GLU!$J$29:$J$37</c:f>
              <c:numCache>
                <c:formatCode>0.00</c:formatCode>
                <c:ptCount val="9"/>
                <c:pt idx="0">
                  <c:v>0.47606313550730867</c:v>
                </c:pt>
                <c:pt idx="1">
                  <c:v>0.4899031464955797</c:v>
                </c:pt>
                <c:pt idx="2">
                  <c:v>0.5678443102492573</c:v>
                </c:pt>
                <c:pt idx="3">
                  <c:v>0.66132954030964974</c:v>
                </c:pt>
                <c:pt idx="4">
                  <c:v>1.0823020105154926</c:v>
                </c:pt>
                <c:pt idx="5">
                  <c:v>1.8430075562946575</c:v>
                </c:pt>
                <c:pt idx="6">
                  <c:v>2.6174353210330126</c:v>
                </c:pt>
                <c:pt idx="7">
                  <c:v>3.3759058805582205</c:v>
                </c:pt>
                <c:pt idx="8">
                  <c:v>4.2622970287502966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B9F-49BC-A663-92C51642A678}"/>
            </c:ext>
          </c:extLst>
        </c:ser>
        <c:ser>
          <c:idx val="3"/>
          <c:order val="3"/>
          <c:tx>
            <c:strRef>
              <c:f>GLU!$K$28</c:f>
              <c:strCache>
                <c:ptCount val="1"/>
                <c:pt idx="0">
                  <c:v>AB129</c:v>
                </c:pt>
              </c:strCache>
            </c:strRef>
          </c:tx>
          <c:spPr>
            <a:solidFill>
              <a:srgbClr val="00CCFF"/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51989706279929848"/>
                  <c:y val="0.2045618648448041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1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cat>
            <c:numRef>
              <c:f>GLU!$G$29:$G$37</c:f>
              <c:numCache>
                <c:formatCode>General</c:formatCode>
                <c:ptCount val="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</c:numCache>
            </c:numRef>
          </c:cat>
          <c:val>
            <c:numRef>
              <c:f>GLU!$K$29:$K$37</c:f>
              <c:numCache>
                <c:formatCode>0.00</c:formatCode>
                <c:ptCount val="9"/>
                <c:pt idx="0">
                  <c:v>0.33568055679596337</c:v>
                </c:pt>
                <c:pt idx="1">
                  <c:v>0.50745649640869694</c:v>
                </c:pt>
                <c:pt idx="2">
                  <c:v>0.65016501010251171</c:v>
                </c:pt>
                <c:pt idx="3">
                  <c:v>0.90111409978434487</c:v>
                </c:pt>
                <c:pt idx="4">
                  <c:v>1.4616740265942922</c:v>
                </c:pt>
                <c:pt idx="5">
                  <c:v>1.8416253436271419</c:v>
                </c:pt>
                <c:pt idx="6">
                  <c:v>2.4733749002112804</c:v>
                </c:pt>
                <c:pt idx="7">
                  <c:v>3.3464536793692505</c:v>
                </c:pt>
                <c:pt idx="8">
                  <c:v>4.1908263159052579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B9F-49BC-A663-92C51642A6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77141648"/>
        <c:axId val="130742080"/>
      </c:barChart>
      <c:catAx>
        <c:axId val="11771416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Time (Day)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742080"/>
        <c:crosses val="autoZero"/>
        <c:auto val="1"/>
        <c:lblAlgn val="ctr"/>
        <c:lblOffset val="100"/>
        <c:noMultiLvlLbl val="0"/>
      </c:catAx>
      <c:valAx>
        <c:axId val="130742080"/>
        <c:scaling>
          <c:orientation val="minMax"/>
          <c:max val="5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Radial Growth (cm)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7141648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 b="1">
          <a:solidFill>
            <a:sysClr val="windowText" lastClr="000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GLY!$H$27</c:f>
              <c:strCache>
                <c:ptCount val="1"/>
                <c:pt idx="0">
                  <c:v>Control</c:v>
                </c:pt>
              </c:strCache>
            </c:strRef>
          </c:tx>
          <c:spPr>
            <a:solidFill>
              <a:schemeClr val="bg1">
                <a:lumMod val="95000"/>
              </a:schemeClr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5181293643218261"/>
                  <c:y val="-9.2378140704661951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1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cat>
            <c:numRef>
              <c:f>GLY!$G$28:$G$36</c:f>
              <c:numCache>
                <c:formatCode>General</c:formatCode>
                <c:ptCount val="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</c:numCache>
            </c:numRef>
          </c:cat>
          <c:val>
            <c:numRef>
              <c:f>GLY!$H$28:$H$36</c:f>
              <c:numCache>
                <c:formatCode>0.00</c:formatCode>
                <c:ptCount val="9"/>
                <c:pt idx="0">
                  <c:v>0.32361042600000001</c:v>
                </c:pt>
                <c:pt idx="1">
                  <c:v>0.42220033099999998</c:v>
                </c:pt>
                <c:pt idx="2">
                  <c:v>0.42220033099999998</c:v>
                </c:pt>
                <c:pt idx="3">
                  <c:v>0.70376773500000001</c:v>
                </c:pt>
                <c:pt idx="4">
                  <c:v>1.1796811300000001</c:v>
                </c:pt>
                <c:pt idx="5">
                  <c:v>1.768532054</c:v>
                </c:pt>
                <c:pt idx="6">
                  <c:v>1.787775739</c:v>
                </c:pt>
                <c:pt idx="7">
                  <c:v>1.853856468</c:v>
                </c:pt>
                <c:pt idx="8">
                  <c:v>2.0966280660000001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16A-42F3-AD12-FB26D50752B0}"/>
            </c:ext>
          </c:extLst>
        </c:ser>
        <c:ser>
          <c:idx val="1"/>
          <c:order val="1"/>
          <c:tx>
            <c:strRef>
              <c:f>GLY!$I$27</c:f>
              <c:strCache>
                <c:ptCount val="1"/>
                <c:pt idx="0">
                  <c:v>AYG</c:v>
                </c:pt>
              </c:strCache>
            </c:strRef>
          </c:tx>
          <c:spPr>
            <a:solidFill>
              <a:srgbClr val="FFFF00"/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52084653571607986"/>
                  <c:y val="2.5836754560396233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1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cat>
            <c:numRef>
              <c:f>GLY!$G$28:$G$36</c:f>
              <c:numCache>
                <c:formatCode>General</c:formatCode>
                <c:ptCount val="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</c:numCache>
            </c:numRef>
          </c:cat>
          <c:val>
            <c:numRef>
              <c:f>GLY!$I$28:$I$36</c:f>
              <c:numCache>
                <c:formatCode>0.00</c:formatCode>
                <c:ptCount val="9"/>
                <c:pt idx="0">
                  <c:v>0.32361042600000001</c:v>
                </c:pt>
                <c:pt idx="1">
                  <c:v>0.33568055699999999</c:v>
                </c:pt>
                <c:pt idx="2">
                  <c:v>0.475728704</c:v>
                </c:pt>
                <c:pt idx="3">
                  <c:v>0.738635139</c:v>
                </c:pt>
                <c:pt idx="4">
                  <c:v>1.1411409640000001</c:v>
                </c:pt>
                <c:pt idx="5">
                  <c:v>1.30801821</c:v>
                </c:pt>
                <c:pt idx="6">
                  <c:v>1.9821427140000001</c:v>
                </c:pt>
                <c:pt idx="7">
                  <c:v>2.1646040210000002</c:v>
                </c:pt>
                <c:pt idx="8">
                  <c:v>2.6433319829999999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16A-42F3-AD12-FB26D50752B0}"/>
            </c:ext>
          </c:extLst>
        </c:ser>
        <c:ser>
          <c:idx val="2"/>
          <c:order val="2"/>
          <c:tx>
            <c:strRef>
              <c:f>GLY!$J$27</c:f>
              <c:strCache>
                <c:ptCount val="1"/>
                <c:pt idx="0">
                  <c:v>RBBR</c:v>
                </c:pt>
              </c:strCache>
            </c:strRef>
          </c:tx>
          <c:spPr>
            <a:solidFill>
              <a:srgbClr val="002060"/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56588117627179024"/>
                  <c:y val="3.2633055900436296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1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cat>
            <c:numRef>
              <c:f>GLY!$G$28:$G$36</c:f>
              <c:numCache>
                <c:formatCode>General</c:formatCode>
                <c:ptCount val="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</c:numCache>
            </c:numRef>
          </c:cat>
          <c:val>
            <c:numRef>
              <c:f>GLY!$J$28:$J$36</c:f>
              <c:numCache>
                <c:formatCode>0.00</c:formatCode>
                <c:ptCount val="9"/>
                <c:pt idx="0">
                  <c:v>0.33568055699999999</c:v>
                </c:pt>
                <c:pt idx="1">
                  <c:v>0.33568055699999999</c:v>
                </c:pt>
                <c:pt idx="2">
                  <c:v>0.48005814099999999</c:v>
                </c:pt>
                <c:pt idx="3">
                  <c:v>0.49152480999999998</c:v>
                </c:pt>
                <c:pt idx="4">
                  <c:v>0.55134855599999999</c:v>
                </c:pt>
                <c:pt idx="5">
                  <c:v>1.267731382</c:v>
                </c:pt>
                <c:pt idx="6">
                  <c:v>1.5756939130000001</c:v>
                </c:pt>
                <c:pt idx="7">
                  <c:v>1.8823967079999999</c:v>
                </c:pt>
                <c:pt idx="8">
                  <c:v>2.3033837670000001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16A-42F3-AD12-FB26D50752B0}"/>
            </c:ext>
          </c:extLst>
        </c:ser>
        <c:ser>
          <c:idx val="3"/>
          <c:order val="3"/>
          <c:tx>
            <c:strRef>
              <c:f>GLY!$K$27</c:f>
              <c:strCache>
                <c:ptCount val="1"/>
                <c:pt idx="0">
                  <c:v>AB129</c:v>
                </c:pt>
              </c:strCache>
            </c:strRef>
          </c:tx>
          <c:spPr>
            <a:solidFill>
              <a:srgbClr val="00CCFF"/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55681261217648648"/>
                  <c:y val="4.3787455490648143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1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cat>
            <c:numRef>
              <c:f>GLY!$G$28:$G$36</c:f>
              <c:numCache>
                <c:formatCode>General</c:formatCode>
                <c:ptCount val="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</c:numCache>
            </c:numRef>
          </c:cat>
          <c:val>
            <c:numRef>
              <c:f>GLY!$K$28:$K$36</c:f>
              <c:numCache>
                <c:formatCode>0.00</c:formatCode>
                <c:ptCount val="9"/>
                <c:pt idx="0">
                  <c:v>0.33568055699999999</c:v>
                </c:pt>
                <c:pt idx="1">
                  <c:v>0.33568055699999999</c:v>
                </c:pt>
                <c:pt idx="2">
                  <c:v>0.45626108599999998</c:v>
                </c:pt>
                <c:pt idx="3">
                  <c:v>0.60528821399999999</c:v>
                </c:pt>
                <c:pt idx="4">
                  <c:v>0.85470432299999999</c:v>
                </c:pt>
                <c:pt idx="5">
                  <c:v>1.1962934009999999</c:v>
                </c:pt>
                <c:pt idx="6">
                  <c:v>1.265721103</c:v>
                </c:pt>
                <c:pt idx="7">
                  <c:v>1.4634151520000001</c:v>
                </c:pt>
                <c:pt idx="8">
                  <c:v>1.7850138680000001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16A-42F3-AD12-FB26D50752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77144048"/>
        <c:axId val="126531424"/>
      </c:barChart>
      <c:catAx>
        <c:axId val="11771440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Time (Day)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531424"/>
        <c:crosses val="autoZero"/>
        <c:auto val="1"/>
        <c:lblAlgn val="ctr"/>
        <c:lblOffset val="100"/>
        <c:noMultiLvlLbl val="0"/>
      </c:catAx>
      <c:valAx>
        <c:axId val="12653142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Radial Growth (cm)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ysClr val="windowText" lastClr="000000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71440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egendEntry>
        <c:idx val="4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 b="1">
          <a:solidFill>
            <a:sysClr val="windowText" lastClr="000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VC!$C$43</c:f>
              <c:strCache>
                <c:ptCount val="1"/>
                <c:pt idx="0">
                  <c:v>Control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00CC99"/>
              </a:solidFill>
              <a:ln>
                <a:solidFill>
                  <a:sysClr val="windowText" lastClr="000000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CB91-43DC-898B-E9740903FB1C}"/>
              </c:ext>
            </c:extLst>
          </c:dPt>
          <c:dPt>
            <c:idx val="1"/>
            <c:invertIfNegative val="0"/>
            <c:bubble3D val="0"/>
            <c:spPr>
              <a:solidFill>
                <a:srgbClr val="6666FF"/>
              </a:solidFill>
              <a:ln>
                <a:solidFill>
                  <a:sysClr val="windowText" lastClr="000000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B91-43DC-898B-E9740903FB1C}"/>
              </c:ext>
            </c:extLst>
          </c:dPt>
          <c:cat>
            <c:strRef>
              <c:f>VC!$B$44:$B$45</c:f>
              <c:strCache>
                <c:ptCount val="2"/>
                <c:pt idx="0">
                  <c:v>GLU</c:v>
                </c:pt>
                <c:pt idx="1">
                  <c:v>GLY</c:v>
                </c:pt>
              </c:strCache>
            </c:strRef>
          </c:cat>
          <c:val>
            <c:numRef>
              <c:f>VC!$C$44:$C$45</c:f>
              <c:numCache>
                <c:formatCode>General</c:formatCode>
                <c:ptCount val="2"/>
                <c:pt idx="0">
                  <c:v>2.6529999999999996</c:v>
                </c:pt>
                <c:pt idx="1">
                  <c:v>2.5300000000000002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91-43DC-898B-E9740903FB1C}"/>
            </c:ext>
          </c:extLst>
        </c:ser>
        <c:ser>
          <c:idx val="1"/>
          <c:order val="1"/>
          <c:tx>
            <c:strRef>
              <c:f>VC!$D$43</c:f>
              <c:strCache>
                <c:ptCount val="1"/>
                <c:pt idx="0">
                  <c:v>AYG</c:v>
                </c:pt>
              </c:strCache>
            </c:strRef>
          </c:tx>
          <c:spPr>
            <a:solidFill>
              <a:srgbClr val="FFFF00"/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cat>
            <c:strRef>
              <c:f>VC!$B$44:$B$45</c:f>
              <c:strCache>
                <c:ptCount val="2"/>
                <c:pt idx="0">
                  <c:v>GLU</c:v>
                </c:pt>
                <c:pt idx="1">
                  <c:v>GLY</c:v>
                </c:pt>
              </c:strCache>
            </c:strRef>
          </c:cat>
          <c:val>
            <c:numRef>
              <c:f>VC!$D$44:$D$45</c:f>
              <c:numCache>
                <c:formatCode>General</c:formatCode>
                <c:ptCount val="2"/>
                <c:pt idx="0">
                  <c:v>4.8470000000000004</c:v>
                </c:pt>
                <c:pt idx="1">
                  <c:v>3.0580000000000003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B91-43DC-898B-E9740903FB1C}"/>
            </c:ext>
          </c:extLst>
        </c:ser>
        <c:ser>
          <c:idx val="2"/>
          <c:order val="2"/>
          <c:tx>
            <c:strRef>
              <c:f>VC!$E$43</c:f>
              <c:strCache>
                <c:ptCount val="1"/>
                <c:pt idx="0">
                  <c:v>RBBR</c:v>
                </c:pt>
              </c:strCache>
            </c:strRef>
          </c:tx>
          <c:spPr>
            <a:solidFill>
              <a:srgbClr val="0000FF"/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cat>
            <c:strRef>
              <c:f>VC!$B$44:$B$45</c:f>
              <c:strCache>
                <c:ptCount val="2"/>
                <c:pt idx="0">
                  <c:v>GLU</c:v>
                </c:pt>
                <c:pt idx="1">
                  <c:v>GLY</c:v>
                </c:pt>
              </c:strCache>
            </c:strRef>
          </c:cat>
          <c:val>
            <c:numRef>
              <c:f>VC!$E$44:$E$45</c:f>
              <c:numCache>
                <c:formatCode>General</c:formatCode>
                <c:ptCount val="2"/>
                <c:pt idx="0">
                  <c:v>4.8470000000000004</c:v>
                </c:pt>
                <c:pt idx="1">
                  <c:v>2.58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B91-43DC-898B-E9740903FB1C}"/>
            </c:ext>
          </c:extLst>
        </c:ser>
        <c:ser>
          <c:idx val="3"/>
          <c:order val="3"/>
          <c:tx>
            <c:strRef>
              <c:f>VC!$F$43</c:f>
              <c:strCache>
                <c:ptCount val="1"/>
                <c:pt idx="0">
                  <c:v>AB129</c:v>
                </c:pt>
              </c:strCache>
            </c:strRef>
          </c:tx>
          <c:spPr>
            <a:solidFill>
              <a:srgbClr val="00CCFF"/>
            </a:solidFill>
            <a:ln>
              <a:solidFill>
                <a:sysClr val="windowText" lastClr="000000"/>
              </a:solidFill>
            </a:ln>
            <a:effectLst/>
          </c:spPr>
          <c:invertIfNegative val="0"/>
          <c:cat>
            <c:strRef>
              <c:f>VC!$B$44:$B$45</c:f>
              <c:strCache>
                <c:ptCount val="2"/>
                <c:pt idx="0">
                  <c:v>GLU</c:v>
                </c:pt>
                <c:pt idx="1">
                  <c:v>GLY</c:v>
                </c:pt>
              </c:strCache>
            </c:strRef>
          </c:cat>
          <c:val>
            <c:numRef>
              <c:f>VC!$F$44:$F$45</c:f>
              <c:numCache>
                <c:formatCode>General</c:formatCode>
                <c:ptCount val="2"/>
                <c:pt idx="0">
                  <c:v>4.7539999999999996</c:v>
                </c:pt>
                <c:pt idx="1">
                  <c:v>1.8979999999999999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B91-43DC-898B-E9740903FB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77144528"/>
        <c:axId val="146212416"/>
      </c:barChart>
      <c:catAx>
        <c:axId val="11771445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212416"/>
        <c:crosses val="autoZero"/>
        <c:auto val="1"/>
        <c:lblAlgn val="ctr"/>
        <c:lblOffset val="100"/>
        <c:noMultiLvlLbl val="0"/>
      </c:catAx>
      <c:valAx>
        <c:axId val="14621241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Mycelial Growth Rate (mm/day)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solidFill>
              <a:sysClr val="windowText" lastClr="000000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71445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 b="1">
          <a:solidFill>
            <a:sysClr val="windowText" lastClr="000000"/>
          </a:solidFill>
          <a:latin typeface="+mn-lt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Hoja1!$D$2:$D$10</c:f>
              <c:numCache>
                <c:formatCode>General</c:formatCode>
                <c:ptCount val="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</c:numCache>
            </c:numRef>
          </c:xVal>
          <c:yVal>
            <c:numRef>
              <c:f>Hoja1!$G$2:$G$10</c:f>
              <c:numCache>
                <c:formatCode>General</c:formatCode>
                <c:ptCount val="9"/>
                <c:pt idx="0">
                  <c:v>2</c:v>
                </c:pt>
                <c:pt idx="1">
                  <c:v>4.5</c:v>
                </c:pt>
                <c:pt idx="2">
                  <c:v>7.65</c:v>
                </c:pt>
                <c:pt idx="3">
                  <c:v>9.25</c:v>
                </c:pt>
                <c:pt idx="4">
                  <c:v>11.399999999999999</c:v>
                </c:pt>
                <c:pt idx="5">
                  <c:v>14.15</c:v>
                </c:pt>
                <c:pt idx="6">
                  <c:v>16.299999999999997</c:v>
                </c:pt>
                <c:pt idx="7">
                  <c:v>20.5</c:v>
                </c:pt>
                <c:pt idx="8">
                  <c:v>25.150000000000002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DB8-44CC-9E7D-561A748470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74807487"/>
        <c:axId val="1876623279"/>
      </c:scatterChart>
      <c:valAx>
        <c:axId val="18748074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Time (days)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6623279"/>
        <c:crosses val="autoZero"/>
        <c:crossBetween val="midCat"/>
      </c:valAx>
      <c:valAx>
        <c:axId val="1876623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Colony Ratio (mm)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480748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solidFill>
            <a:schemeClr val="tx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415637</xdr:colOff>
      <xdr:row>38</xdr:row>
      <xdr:rowOff>-1</xdr:rowOff>
    </xdr:from>
    <xdr:to>
      <xdr:col>9</xdr:col>
      <xdr:colOff>432955</xdr:colOff>
      <xdr:row>41</xdr:row>
      <xdr:rowOff>138545</xdr:rowOff>
    </xdr:to>
    <xdr:sp macro="" textlink="">
      <xdr:nvSpPr>
        <xdr:cNvPr id="6" name="Flecha: hacia abajo 5">
          <a:extLst>
            <a:ext uri="{FF2B5EF4-FFF2-40B4-BE49-F238E27FC236}">
              <a16:creationId xmlns:a16="http://schemas.microsoft.com/office/drawing/2014/main" id="{8DBD10A1-35C5-CC90-3427-A8B00F7E356C}"/>
            </a:ext>
          </a:extLst>
        </xdr:cNvPr>
        <xdr:cNvSpPr/>
      </xdr:nvSpPr>
      <xdr:spPr>
        <a:xfrm>
          <a:off x="7117773" y="7412181"/>
          <a:ext cx="779318" cy="710046"/>
        </a:xfrm>
        <a:prstGeom prst="downArrow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5</xdr:col>
      <xdr:colOff>156883</xdr:colOff>
      <xdr:row>45</xdr:row>
      <xdr:rowOff>33617</xdr:rowOff>
    </xdr:from>
    <xdr:to>
      <xdr:col>13</xdr:col>
      <xdr:colOff>246530</xdr:colOff>
      <xdr:row>60</xdr:row>
      <xdr:rowOff>78441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A833557C-8943-7EC4-0384-6D4D4D1DCC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746311</xdr:colOff>
      <xdr:row>36</xdr:row>
      <xdr:rowOff>77881</xdr:rowOff>
    </xdr:from>
    <xdr:to>
      <xdr:col>9</xdr:col>
      <xdr:colOff>1629</xdr:colOff>
      <xdr:row>40</xdr:row>
      <xdr:rowOff>25927</xdr:rowOff>
    </xdr:to>
    <xdr:sp macro="" textlink="">
      <xdr:nvSpPr>
        <xdr:cNvPr id="4" name="Flecha: hacia abajo 3">
          <a:extLst>
            <a:ext uri="{FF2B5EF4-FFF2-40B4-BE49-F238E27FC236}">
              <a16:creationId xmlns:a16="http://schemas.microsoft.com/office/drawing/2014/main" id="{97CA53ED-220E-434D-A2CA-0759D2122A49}"/>
            </a:ext>
          </a:extLst>
        </xdr:cNvPr>
        <xdr:cNvSpPr/>
      </xdr:nvSpPr>
      <xdr:spPr>
        <a:xfrm>
          <a:off x="6080311" y="7047940"/>
          <a:ext cx="779318" cy="721252"/>
        </a:xfrm>
        <a:prstGeom prst="downArrow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5</xdr:col>
      <xdr:colOff>420218</xdr:colOff>
      <xdr:row>40</xdr:row>
      <xdr:rowOff>90766</xdr:rowOff>
    </xdr:from>
    <xdr:to>
      <xdr:col>12</xdr:col>
      <xdr:colOff>560293</xdr:colOff>
      <xdr:row>57</xdr:row>
      <xdr:rowOff>145675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277C3548-9297-63A2-FBB4-29BC026AC88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761999</xdr:colOff>
      <xdr:row>2</xdr:row>
      <xdr:rowOff>19051</xdr:rowOff>
    </xdr:from>
    <xdr:to>
      <xdr:col>17</xdr:col>
      <xdr:colOff>9524</xdr:colOff>
      <xdr:row>8</xdr:row>
      <xdr:rowOff>80437</xdr:rowOff>
    </xdr:to>
    <xdr:pic>
      <xdr:nvPicPr>
        <xdr:cNvPr id="3" name="Marcador de contenido 33">
          <a:extLst>
            <a:ext uri="{FF2B5EF4-FFF2-40B4-BE49-F238E27FC236}">
              <a16:creationId xmlns:a16="http://schemas.microsoft.com/office/drawing/2014/main" id="{5996B8DE-0B1A-7EDE-60FD-5F4D755CA753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7999" y="400051"/>
          <a:ext cx="6105525" cy="1204386"/>
        </a:xfrm>
        <a:prstGeom prst="rect">
          <a:avLst/>
        </a:prstGeom>
      </xdr:spPr>
    </xdr:pic>
    <xdr:clientData/>
  </xdr:twoCellAnchor>
  <xdr:twoCellAnchor editAs="oneCell">
    <xdr:from>
      <xdr:col>9</xdr:col>
      <xdr:colOff>9526</xdr:colOff>
      <xdr:row>10</xdr:row>
      <xdr:rowOff>9526</xdr:rowOff>
    </xdr:from>
    <xdr:to>
      <xdr:col>17</xdr:col>
      <xdr:colOff>9526</xdr:colOff>
      <xdr:row>15</xdr:row>
      <xdr:rowOff>123826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8985B69-83D6-79E7-B0A5-CB402828C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67526" y="1914526"/>
          <a:ext cx="6096000" cy="1066800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18</xdr:row>
      <xdr:rowOff>9526</xdr:rowOff>
    </xdr:from>
    <xdr:to>
      <xdr:col>17</xdr:col>
      <xdr:colOff>0</xdr:colOff>
      <xdr:row>23</xdr:row>
      <xdr:rowOff>142876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0C428C0-2B57-9409-34DB-8340BA4DD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67525" y="3438526"/>
          <a:ext cx="6086475" cy="108585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16</xdr:col>
      <xdr:colOff>761368</xdr:colOff>
      <xdr:row>31</xdr:row>
      <xdr:rowOff>152400</xdr:rowOff>
    </xdr:to>
    <xdr:pic>
      <xdr:nvPicPr>
        <xdr:cNvPr id="8" name="Marcador de contenido 40">
          <a:extLst>
            <a:ext uri="{FF2B5EF4-FFF2-40B4-BE49-F238E27FC236}">
              <a16:creationId xmlns:a16="http://schemas.microsoft.com/office/drawing/2014/main" id="{FA6C5F52-4F2F-644D-81F8-37096672B1E3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0" y="4953000"/>
          <a:ext cx="6095368" cy="1104900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2</xdr:row>
      <xdr:rowOff>19051</xdr:rowOff>
    </xdr:from>
    <xdr:to>
      <xdr:col>25</xdr:col>
      <xdr:colOff>744767</xdr:colOff>
      <xdr:row>8</xdr:row>
      <xdr:rowOff>137311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92A36E6A-4954-E85F-26DD-058DED53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25525" y="400051"/>
          <a:ext cx="6069242" cy="1261260"/>
        </a:xfrm>
        <a:prstGeom prst="rect">
          <a:avLst/>
        </a:prstGeom>
      </xdr:spPr>
    </xdr:pic>
    <xdr:clientData/>
  </xdr:twoCellAnchor>
  <xdr:twoCellAnchor editAs="oneCell">
    <xdr:from>
      <xdr:col>18</xdr:col>
      <xdr:colOff>8357</xdr:colOff>
      <xdr:row>10</xdr:row>
      <xdr:rowOff>9527</xdr:rowOff>
    </xdr:from>
    <xdr:to>
      <xdr:col>26</xdr:col>
      <xdr:colOff>0</xdr:colOff>
      <xdr:row>15</xdr:row>
      <xdr:rowOff>95251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510ECF9-A452-88A2-2E31-0521B587C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24357" y="1914527"/>
          <a:ext cx="6087643" cy="1038224"/>
        </a:xfrm>
        <a:prstGeom prst="rect">
          <a:avLst/>
        </a:prstGeom>
      </xdr:spPr>
    </xdr:pic>
    <xdr:clientData/>
  </xdr:twoCellAnchor>
  <xdr:twoCellAnchor editAs="oneCell">
    <xdr:from>
      <xdr:col>18</xdr:col>
      <xdr:colOff>9526</xdr:colOff>
      <xdr:row>18</xdr:row>
      <xdr:rowOff>9525</xdr:rowOff>
    </xdr:from>
    <xdr:to>
      <xdr:col>26</xdr:col>
      <xdr:colOff>9526</xdr:colOff>
      <xdr:row>23</xdr:row>
      <xdr:rowOff>152541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BBE32BB2-7547-17FD-84DA-C0806497D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25526" y="3438525"/>
          <a:ext cx="6096000" cy="1095516"/>
        </a:xfrm>
        <a:prstGeom prst="rect">
          <a:avLst/>
        </a:prstGeom>
      </xdr:spPr>
    </xdr:pic>
    <xdr:clientData/>
  </xdr:twoCellAnchor>
  <xdr:twoCellAnchor editAs="oneCell">
    <xdr:from>
      <xdr:col>17</xdr:col>
      <xdr:colOff>761999</xdr:colOff>
      <xdr:row>26</xdr:row>
      <xdr:rowOff>11084</xdr:rowOff>
    </xdr:from>
    <xdr:to>
      <xdr:col>26</xdr:col>
      <xdr:colOff>13844</xdr:colOff>
      <xdr:row>31</xdr:row>
      <xdr:rowOff>133350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8C08EA01-8730-E12B-539A-BE09D15D9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15999" y="4964084"/>
          <a:ext cx="6109845" cy="1074766"/>
        </a:xfrm>
        <a:prstGeom prst="rect">
          <a:avLst/>
        </a:prstGeom>
      </xdr:spPr>
    </xdr:pic>
    <xdr:clientData/>
  </xdr:twoCellAnchor>
  <xdr:twoCellAnchor>
    <xdr:from>
      <xdr:col>1</xdr:col>
      <xdr:colOff>56202</xdr:colOff>
      <xdr:row>14</xdr:row>
      <xdr:rowOff>60698</xdr:rowOff>
    </xdr:from>
    <xdr:to>
      <xdr:col>7</xdr:col>
      <xdr:colOff>734786</xdr:colOff>
      <xdr:row>32</xdr:row>
      <xdr:rowOff>176891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53244606-3752-866C-2E1A-EA336B118B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381000</xdr:colOff>
      <xdr:row>0</xdr:row>
      <xdr:rowOff>80961</xdr:rowOff>
    </xdr:from>
    <xdr:to>
      <xdr:col>22</xdr:col>
      <xdr:colOff>325438</xdr:colOff>
      <xdr:row>24</xdr:row>
      <xdr:rowOff>47624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9CC16D0A-504E-2343-526A-FA39D5BC1F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10499D-C3AD-4AC4-9D85-721316B788FE}">
  <dimension ref="A1:W84"/>
  <sheetViews>
    <sheetView topLeftCell="A22" zoomScale="85" zoomScaleNormal="85" workbookViewId="0">
      <selection activeCell="N30" sqref="N30"/>
    </sheetView>
  </sheetViews>
  <sheetFormatPr baseColWidth="10" defaultRowHeight="15" x14ac:dyDescent="0.25"/>
  <cols>
    <col min="3" max="3" width="15.140625" customWidth="1"/>
    <col min="4" max="4" width="14.42578125" customWidth="1"/>
    <col min="5" max="5" width="13.85546875" customWidth="1"/>
    <col min="13" max="13" width="11.7109375" customWidth="1"/>
    <col min="17" max="17" width="17.7109375" customWidth="1"/>
    <col min="23" max="23" width="19.7109375" customWidth="1"/>
  </cols>
  <sheetData>
    <row r="1" spans="1:23" x14ac:dyDescent="0.25">
      <c r="A1" s="56" t="s">
        <v>0</v>
      </c>
      <c r="B1" s="56"/>
      <c r="C1" s="56"/>
      <c r="D1" s="56"/>
      <c r="E1" s="56"/>
      <c r="G1" s="57" t="s">
        <v>1</v>
      </c>
      <c r="H1" s="57"/>
      <c r="I1" s="57"/>
      <c r="J1" s="57"/>
      <c r="K1" s="57"/>
      <c r="M1" s="58" t="s">
        <v>2</v>
      </c>
      <c r="N1" s="58"/>
      <c r="O1" s="58"/>
      <c r="P1" s="58"/>
      <c r="Q1" s="58"/>
      <c r="S1" s="3"/>
      <c r="T1" s="15" t="s">
        <v>11</v>
      </c>
      <c r="U1" s="15"/>
      <c r="V1" s="15"/>
      <c r="W1" s="15"/>
    </row>
    <row r="2" spans="1:23" x14ac:dyDescent="0.25">
      <c r="A2" s="43" t="s">
        <v>3</v>
      </c>
      <c r="B2" s="11" t="s">
        <v>4</v>
      </c>
      <c r="C2" s="43" t="s">
        <v>5</v>
      </c>
      <c r="D2" s="43" t="s">
        <v>6</v>
      </c>
      <c r="E2" s="43" t="s">
        <v>7</v>
      </c>
      <c r="G2" s="16" t="s">
        <v>3</v>
      </c>
      <c r="H2" s="12" t="s">
        <v>4</v>
      </c>
      <c r="I2" s="16" t="s">
        <v>5</v>
      </c>
      <c r="J2" s="16" t="s">
        <v>6</v>
      </c>
      <c r="K2" s="16" t="s">
        <v>7</v>
      </c>
      <c r="M2" s="42" t="s">
        <v>3</v>
      </c>
      <c r="N2" s="14" t="s">
        <v>4</v>
      </c>
      <c r="O2" s="42" t="s">
        <v>5</v>
      </c>
      <c r="P2" s="42" t="s">
        <v>6</v>
      </c>
      <c r="Q2" s="42" t="s">
        <v>7</v>
      </c>
      <c r="S2" s="5" t="s">
        <v>3</v>
      </c>
      <c r="T2" s="4" t="s">
        <v>4</v>
      </c>
      <c r="U2" s="5" t="s">
        <v>5</v>
      </c>
      <c r="V2" s="5" t="s">
        <v>6</v>
      </c>
      <c r="W2" s="5" t="s">
        <v>7</v>
      </c>
    </row>
    <row r="3" spans="1:23" x14ac:dyDescent="0.25">
      <c r="A3" s="43">
        <v>0</v>
      </c>
      <c r="B3" s="11">
        <v>0.71299999999999997</v>
      </c>
      <c r="C3" s="43">
        <v>3.3460000000000001</v>
      </c>
      <c r="D3" s="43">
        <v>0</v>
      </c>
      <c r="E3" s="43">
        <v>82</v>
      </c>
      <c r="G3" s="16">
        <v>0</v>
      </c>
      <c r="H3" s="12">
        <v>0.71199999999999997</v>
      </c>
      <c r="I3" s="16">
        <v>85.929000000000002</v>
      </c>
      <c r="J3" s="16">
        <v>85</v>
      </c>
      <c r="K3" s="16">
        <v>106</v>
      </c>
      <c r="M3" s="42">
        <v>0</v>
      </c>
      <c r="N3" s="14">
        <v>0.35499999999999998</v>
      </c>
      <c r="O3" s="42">
        <v>162.893</v>
      </c>
      <c r="P3" s="42">
        <v>119</v>
      </c>
      <c r="Q3" s="42">
        <v>168</v>
      </c>
      <c r="S3" s="5">
        <v>0</v>
      </c>
      <c r="T3" s="4">
        <v>0.35399999999999998</v>
      </c>
      <c r="U3" s="5">
        <v>165.107</v>
      </c>
      <c r="V3" s="5">
        <v>118</v>
      </c>
      <c r="W3" s="5">
        <v>170</v>
      </c>
    </row>
    <row r="4" spans="1:23" x14ac:dyDescent="0.25">
      <c r="A4" s="43">
        <v>24</v>
      </c>
      <c r="B4" s="11">
        <v>0.70899999999999996</v>
      </c>
      <c r="C4" s="43">
        <v>1.464</v>
      </c>
      <c r="D4" s="43">
        <v>0</v>
      </c>
      <c r="E4" s="43">
        <v>49</v>
      </c>
      <c r="G4" s="16">
        <v>24</v>
      </c>
      <c r="H4" s="12">
        <v>0.754</v>
      </c>
      <c r="I4" s="16">
        <v>84.944999999999993</v>
      </c>
      <c r="J4" s="16">
        <v>35</v>
      </c>
      <c r="K4" s="16">
        <v>131</v>
      </c>
      <c r="M4" s="42">
        <v>24</v>
      </c>
      <c r="N4" s="14">
        <v>0.754</v>
      </c>
      <c r="O4" s="42">
        <v>163.52099999999999</v>
      </c>
      <c r="P4" s="42">
        <v>83</v>
      </c>
      <c r="Q4" s="42">
        <v>168</v>
      </c>
      <c r="S4" s="5">
        <v>24</v>
      </c>
      <c r="T4" s="4">
        <v>0.80900000000000005</v>
      </c>
      <c r="U4" s="5">
        <v>165.227</v>
      </c>
      <c r="V4" s="5">
        <v>106</v>
      </c>
      <c r="W4" s="5">
        <v>170</v>
      </c>
    </row>
    <row r="5" spans="1:23" x14ac:dyDescent="0.25">
      <c r="A5" s="43">
        <v>48</v>
      </c>
      <c r="B5" s="11">
        <v>1.3160000000000001</v>
      </c>
      <c r="C5" s="43">
        <v>7.758</v>
      </c>
      <c r="D5" s="43">
        <v>0</v>
      </c>
      <c r="E5" s="43">
        <v>132</v>
      </c>
      <c r="G5" s="16">
        <v>48</v>
      </c>
      <c r="H5" s="12">
        <v>1.0129999999999999</v>
      </c>
      <c r="I5" s="16">
        <v>85.819000000000003</v>
      </c>
      <c r="J5" s="16">
        <v>57</v>
      </c>
      <c r="K5" s="16">
        <v>114</v>
      </c>
      <c r="M5" s="42">
        <v>48</v>
      </c>
      <c r="N5" s="14">
        <v>1.105</v>
      </c>
      <c r="O5" s="42">
        <v>162.98599999999999</v>
      </c>
      <c r="P5" s="42">
        <v>78</v>
      </c>
      <c r="Q5" s="42">
        <v>168</v>
      </c>
      <c r="S5" s="5">
        <v>48</v>
      </c>
      <c r="T5" s="4">
        <v>1.3280000000000001</v>
      </c>
      <c r="U5" s="5">
        <v>165.821</v>
      </c>
      <c r="V5" s="5">
        <v>82</v>
      </c>
      <c r="W5" s="5">
        <v>170</v>
      </c>
    </row>
    <row r="6" spans="1:23" x14ac:dyDescent="0.25">
      <c r="A6" s="43">
        <v>72</v>
      </c>
      <c r="B6" s="11">
        <v>4.2210000000000001</v>
      </c>
      <c r="C6" s="43">
        <v>7.6660000000000004</v>
      </c>
      <c r="D6" s="43">
        <v>0</v>
      </c>
      <c r="E6" s="43">
        <v>132</v>
      </c>
      <c r="G6" s="16">
        <v>72</v>
      </c>
      <c r="H6" s="12">
        <v>1.3740000000000001</v>
      </c>
      <c r="I6" s="16">
        <v>85.352999999999994</v>
      </c>
      <c r="J6" s="16">
        <v>70</v>
      </c>
      <c r="K6" s="16">
        <v>106</v>
      </c>
      <c r="M6" s="42">
        <v>72</v>
      </c>
      <c r="N6" s="14">
        <v>3.04</v>
      </c>
      <c r="O6" s="42">
        <v>166.31700000000001</v>
      </c>
      <c r="P6" s="42">
        <v>95</v>
      </c>
      <c r="Q6" s="42">
        <v>168</v>
      </c>
      <c r="S6" s="5">
        <v>72</v>
      </c>
      <c r="T6" s="4">
        <v>2.5510000000000002</v>
      </c>
      <c r="U6" s="5">
        <v>167.58199999999999</v>
      </c>
      <c r="V6" s="5">
        <v>91</v>
      </c>
      <c r="W6" s="5">
        <v>170</v>
      </c>
    </row>
    <row r="7" spans="1:23" x14ac:dyDescent="0.25">
      <c r="A7" s="43">
        <v>96</v>
      </c>
      <c r="B7" s="11">
        <v>4.8730000000000002</v>
      </c>
      <c r="C7" s="43">
        <v>1.6220000000000001</v>
      </c>
      <c r="D7" s="43">
        <v>0</v>
      </c>
      <c r="E7" s="43">
        <v>82</v>
      </c>
      <c r="G7" s="16">
        <v>96</v>
      </c>
      <c r="H7" s="12">
        <v>3.68</v>
      </c>
      <c r="I7" s="16">
        <v>85.031000000000006</v>
      </c>
      <c r="J7" s="16">
        <v>74</v>
      </c>
      <c r="K7" s="16">
        <v>96</v>
      </c>
      <c r="M7" s="42">
        <v>96</v>
      </c>
      <c r="N7" s="14">
        <v>8.0969999999999995</v>
      </c>
      <c r="O7" s="42">
        <v>166.07300000000001</v>
      </c>
      <c r="P7" s="42">
        <v>70</v>
      </c>
      <c r="Q7" s="42">
        <v>168</v>
      </c>
      <c r="S7" s="5">
        <v>96</v>
      </c>
      <c r="T7" s="4">
        <v>6.7119999999999997</v>
      </c>
      <c r="U7" s="5">
        <v>168.465</v>
      </c>
      <c r="V7" s="5">
        <v>95</v>
      </c>
      <c r="W7" s="5">
        <v>170</v>
      </c>
    </row>
    <row r="8" spans="1:23" x14ac:dyDescent="0.25">
      <c r="A8" s="43">
        <v>120</v>
      </c>
      <c r="B8" s="11">
        <v>6.181</v>
      </c>
      <c r="C8" s="43">
        <v>1.0780000000000001</v>
      </c>
      <c r="D8" s="43">
        <v>0</v>
      </c>
      <c r="E8" s="43">
        <v>115</v>
      </c>
      <c r="G8" s="16">
        <v>120</v>
      </c>
      <c r="H8" s="12">
        <v>10.670999999999999</v>
      </c>
      <c r="I8" s="16">
        <v>85.106999999999999</v>
      </c>
      <c r="J8" s="16">
        <v>74</v>
      </c>
      <c r="K8" s="16">
        <v>107</v>
      </c>
      <c r="M8" s="42">
        <v>120</v>
      </c>
      <c r="N8" s="14">
        <v>17.09</v>
      </c>
      <c r="O8" s="42">
        <v>166.976</v>
      </c>
      <c r="P8" s="42">
        <v>74</v>
      </c>
      <c r="Q8" s="42">
        <v>168</v>
      </c>
      <c r="S8" s="5">
        <v>120</v>
      </c>
      <c r="T8" s="4">
        <v>10.654999999999999</v>
      </c>
      <c r="U8" s="5">
        <v>168.37</v>
      </c>
      <c r="V8" s="5">
        <v>71</v>
      </c>
      <c r="W8" s="5">
        <v>170</v>
      </c>
    </row>
    <row r="9" spans="1:23" x14ac:dyDescent="0.25">
      <c r="A9" s="43">
        <v>144</v>
      </c>
      <c r="B9" s="11">
        <v>8.6140000000000008</v>
      </c>
      <c r="C9" s="43">
        <v>1.367</v>
      </c>
      <c r="D9" s="43">
        <v>0</v>
      </c>
      <c r="E9" s="43">
        <v>99</v>
      </c>
      <c r="G9" s="16">
        <v>144</v>
      </c>
      <c r="H9" s="12">
        <v>21.523</v>
      </c>
      <c r="I9" s="16">
        <v>85.47</v>
      </c>
      <c r="J9" s="16">
        <v>67</v>
      </c>
      <c r="K9" s="16">
        <v>140</v>
      </c>
      <c r="M9" s="42">
        <v>144</v>
      </c>
      <c r="N9" s="14">
        <v>29.018000000000001</v>
      </c>
      <c r="O9" s="42">
        <v>166.339</v>
      </c>
      <c r="P9" s="42">
        <v>14</v>
      </c>
      <c r="Q9" s="42">
        <v>168</v>
      </c>
      <c r="S9" s="5">
        <v>144</v>
      </c>
      <c r="T9" s="4">
        <v>19.219000000000001</v>
      </c>
      <c r="U9" s="5">
        <v>168.941</v>
      </c>
      <c r="V9" s="5">
        <v>71</v>
      </c>
      <c r="W9" s="5">
        <v>170</v>
      </c>
    </row>
    <row r="10" spans="1:23" x14ac:dyDescent="0.25">
      <c r="A10" s="43">
        <v>168</v>
      </c>
      <c r="B10" s="11">
        <v>15.317</v>
      </c>
      <c r="C10" s="43">
        <v>2.7789999999999999</v>
      </c>
      <c r="D10" s="43">
        <v>0</v>
      </c>
      <c r="E10" s="43">
        <v>173</v>
      </c>
      <c r="G10" s="16">
        <v>168</v>
      </c>
      <c r="H10" s="12">
        <v>35.804000000000002</v>
      </c>
      <c r="I10" s="16">
        <v>85.268000000000001</v>
      </c>
      <c r="J10" s="16">
        <v>53</v>
      </c>
      <c r="K10" s="16">
        <v>146</v>
      </c>
      <c r="M10" s="42">
        <v>168</v>
      </c>
      <c r="N10" s="14">
        <v>42.622</v>
      </c>
      <c r="O10" s="42">
        <v>167.65199999999999</v>
      </c>
      <c r="P10" s="42">
        <v>66</v>
      </c>
      <c r="Q10" s="42">
        <v>168</v>
      </c>
      <c r="S10" s="5">
        <v>168</v>
      </c>
      <c r="T10" s="4">
        <v>35.182000000000002</v>
      </c>
      <c r="U10" s="5">
        <v>168.435</v>
      </c>
      <c r="V10" s="5">
        <v>1</v>
      </c>
      <c r="W10" s="5">
        <v>175</v>
      </c>
    </row>
    <row r="11" spans="1:23" x14ac:dyDescent="0.25">
      <c r="A11" s="43">
        <v>192</v>
      </c>
      <c r="B11" s="11">
        <v>21.08</v>
      </c>
      <c r="C11" s="43">
        <v>0.70499999999999996</v>
      </c>
      <c r="D11" s="43">
        <v>0</v>
      </c>
      <c r="E11" s="43">
        <v>156</v>
      </c>
      <c r="G11" s="16">
        <v>192</v>
      </c>
      <c r="H11" s="12">
        <v>57.073999999999998</v>
      </c>
      <c r="I11" s="16">
        <v>85.253</v>
      </c>
      <c r="J11" s="16">
        <v>77</v>
      </c>
      <c r="K11" s="16">
        <v>164</v>
      </c>
      <c r="M11" s="42">
        <v>192</v>
      </c>
      <c r="N11" s="14">
        <v>57.093000000000004</v>
      </c>
      <c r="O11" s="42">
        <v>168.04499999999999</v>
      </c>
      <c r="P11" s="42">
        <v>114</v>
      </c>
      <c r="Q11" s="42">
        <v>209</v>
      </c>
      <c r="S11" s="5">
        <v>192</v>
      </c>
      <c r="T11" s="4">
        <v>55.176000000000002</v>
      </c>
      <c r="U11" s="5">
        <v>168.679</v>
      </c>
      <c r="V11" s="5">
        <v>0</v>
      </c>
      <c r="W11" s="5">
        <v>181</v>
      </c>
    </row>
    <row r="12" spans="1:23" x14ac:dyDescent="0.25">
      <c r="A12" s="43"/>
      <c r="B12" s="43"/>
      <c r="C12" s="43"/>
      <c r="D12" s="43"/>
      <c r="E12" s="43"/>
      <c r="G12" s="16"/>
      <c r="H12" s="16"/>
      <c r="I12" s="16"/>
      <c r="J12" s="16"/>
      <c r="K12" s="16"/>
      <c r="M12" s="42"/>
      <c r="N12" s="42"/>
      <c r="O12" s="42"/>
      <c r="P12" s="42"/>
      <c r="Q12" s="42"/>
      <c r="S12" s="5"/>
      <c r="T12" s="5"/>
      <c r="U12" s="5"/>
      <c r="V12" s="5"/>
      <c r="W12" s="5"/>
    </row>
    <row r="13" spans="1:23" x14ac:dyDescent="0.25">
      <c r="A13" s="43"/>
      <c r="B13" s="56" t="s">
        <v>8</v>
      </c>
      <c r="C13" s="56"/>
      <c r="D13" s="56"/>
      <c r="E13" s="56"/>
      <c r="G13" s="16"/>
      <c r="H13" s="57" t="s">
        <v>9</v>
      </c>
      <c r="I13" s="57"/>
      <c r="J13" s="57"/>
      <c r="K13" s="57"/>
      <c r="M13" s="42"/>
      <c r="N13" s="58" t="s">
        <v>10</v>
      </c>
      <c r="O13" s="58"/>
      <c r="P13" s="58"/>
      <c r="Q13" s="58"/>
      <c r="S13" s="5"/>
      <c r="T13" s="55" t="s">
        <v>12</v>
      </c>
      <c r="U13" s="55"/>
      <c r="V13" s="55"/>
      <c r="W13" s="55"/>
    </row>
    <row r="14" spans="1:23" x14ac:dyDescent="0.25">
      <c r="A14" s="43" t="s">
        <v>3</v>
      </c>
      <c r="B14" s="11" t="s">
        <v>4</v>
      </c>
      <c r="C14" s="43" t="s">
        <v>5</v>
      </c>
      <c r="D14" s="43" t="s">
        <v>6</v>
      </c>
      <c r="E14" s="43" t="s">
        <v>7</v>
      </c>
      <c r="G14" s="16" t="s">
        <v>3</v>
      </c>
      <c r="H14" s="12" t="s">
        <v>4</v>
      </c>
      <c r="I14" s="16" t="s">
        <v>5</v>
      </c>
      <c r="J14" s="16" t="s">
        <v>6</v>
      </c>
      <c r="K14" s="16" t="s">
        <v>7</v>
      </c>
      <c r="M14" s="42" t="s">
        <v>3</v>
      </c>
      <c r="N14" s="14" t="s">
        <v>4</v>
      </c>
      <c r="O14" s="42" t="s">
        <v>5</v>
      </c>
      <c r="P14" s="42" t="s">
        <v>6</v>
      </c>
      <c r="Q14" s="42" t="s">
        <v>7</v>
      </c>
      <c r="S14" s="5" t="s">
        <v>3</v>
      </c>
      <c r="T14" s="4" t="s">
        <v>4</v>
      </c>
      <c r="U14" s="5" t="s">
        <v>5</v>
      </c>
      <c r="V14" s="5" t="s">
        <v>6</v>
      </c>
      <c r="W14" s="5" t="s">
        <v>7</v>
      </c>
    </row>
    <row r="15" spans="1:23" x14ac:dyDescent="0.25">
      <c r="A15" s="43">
        <v>0</v>
      </c>
      <c r="B15" s="11">
        <v>0.65800000000000003</v>
      </c>
      <c r="C15" s="43">
        <v>1.0569999999999999</v>
      </c>
      <c r="D15" s="43">
        <v>0</v>
      </c>
      <c r="E15" s="43">
        <v>49</v>
      </c>
      <c r="G15" s="16">
        <v>0</v>
      </c>
      <c r="H15" s="12">
        <v>0.71199999999999997</v>
      </c>
      <c r="I15" s="16">
        <v>85.902000000000001</v>
      </c>
      <c r="J15" s="16">
        <v>85</v>
      </c>
      <c r="K15" s="16">
        <v>107</v>
      </c>
      <c r="M15" s="42">
        <v>0</v>
      </c>
      <c r="N15" s="14">
        <v>0.35499999999999998</v>
      </c>
      <c r="O15" s="42">
        <v>163</v>
      </c>
      <c r="P15" s="42">
        <v>115</v>
      </c>
      <c r="Q15" s="42">
        <v>177</v>
      </c>
      <c r="S15" s="5">
        <v>0</v>
      </c>
      <c r="T15" s="4">
        <v>0.35399999999999998</v>
      </c>
      <c r="U15" s="5">
        <v>165.464</v>
      </c>
      <c r="V15" s="5">
        <v>132</v>
      </c>
      <c r="W15" s="5">
        <v>170</v>
      </c>
    </row>
    <row r="16" spans="1:23" x14ac:dyDescent="0.25">
      <c r="A16" s="43">
        <v>24</v>
      </c>
      <c r="B16" s="11">
        <v>0.77100000000000002</v>
      </c>
      <c r="C16" s="43">
        <v>2.8580000000000001</v>
      </c>
      <c r="D16" s="43">
        <v>0</v>
      </c>
      <c r="E16" s="43">
        <v>66</v>
      </c>
      <c r="G16" s="16">
        <v>24</v>
      </c>
      <c r="H16" s="12">
        <v>0.68400000000000005</v>
      </c>
      <c r="I16" s="16">
        <v>86.62</v>
      </c>
      <c r="J16" s="16">
        <v>85</v>
      </c>
      <c r="K16" s="16">
        <v>121</v>
      </c>
      <c r="M16" s="42">
        <v>24</v>
      </c>
      <c r="N16" s="14">
        <v>0.754</v>
      </c>
      <c r="O16" s="42">
        <v>164.12200000000001</v>
      </c>
      <c r="P16" s="42">
        <v>106</v>
      </c>
      <c r="Q16" s="42">
        <v>168</v>
      </c>
      <c r="S16" s="5">
        <v>24</v>
      </c>
      <c r="T16" s="4">
        <v>0.80900000000000005</v>
      </c>
      <c r="U16" s="5">
        <v>166.512</v>
      </c>
      <c r="V16" s="5">
        <v>125</v>
      </c>
      <c r="W16" s="5">
        <v>170</v>
      </c>
    </row>
    <row r="17" spans="1:23" x14ac:dyDescent="0.25">
      <c r="A17" s="43">
        <v>48</v>
      </c>
      <c r="B17" s="11">
        <v>1.254</v>
      </c>
      <c r="C17" s="43">
        <v>15.497</v>
      </c>
      <c r="D17" s="43">
        <v>0</v>
      </c>
      <c r="E17" s="43">
        <v>156</v>
      </c>
      <c r="G17" s="16">
        <v>48</v>
      </c>
      <c r="H17" s="12">
        <v>0.95599999999999996</v>
      </c>
      <c r="I17" s="16">
        <v>85.927000000000007</v>
      </c>
      <c r="J17" s="16">
        <v>68</v>
      </c>
      <c r="K17" s="16">
        <v>114</v>
      </c>
      <c r="M17" s="42">
        <v>48</v>
      </c>
      <c r="N17" s="14">
        <v>1.105</v>
      </c>
      <c r="O17" s="42">
        <v>164.72499999999999</v>
      </c>
      <c r="P17" s="42">
        <v>110</v>
      </c>
      <c r="Q17" s="42">
        <v>168</v>
      </c>
      <c r="S17" s="5">
        <v>48</v>
      </c>
      <c r="T17" s="4">
        <v>1.3280000000000001</v>
      </c>
      <c r="U17" s="5">
        <v>166.83799999999999</v>
      </c>
      <c r="V17" s="5">
        <v>103</v>
      </c>
      <c r="W17" s="5">
        <v>170</v>
      </c>
    </row>
    <row r="18" spans="1:23" x14ac:dyDescent="0.25">
      <c r="A18" s="43">
        <v>72</v>
      </c>
      <c r="B18" s="11">
        <v>3.851</v>
      </c>
      <c r="C18" s="43">
        <v>1.1040000000000001</v>
      </c>
      <c r="D18" s="43">
        <v>0</v>
      </c>
      <c r="E18" s="43">
        <v>66</v>
      </c>
      <c r="G18" s="16">
        <v>72</v>
      </c>
      <c r="H18" s="12">
        <v>1.7609999999999999</v>
      </c>
      <c r="I18" s="16">
        <v>85.704999999999998</v>
      </c>
      <c r="J18" s="16">
        <v>80</v>
      </c>
      <c r="K18" s="16">
        <v>109</v>
      </c>
      <c r="M18" s="42">
        <v>72</v>
      </c>
      <c r="N18" s="14">
        <v>3.04</v>
      </c>
      <c r="O18" s="42">
        <v>166.34</v>
      </c>
      <c r="P18" s="42">
        <v>102</v>
      </c>
      <c r="Q18" s="42">
        <v>168</v>
      </c>
      <c r="S18" s="5">
        <v>72</v>
      </c>
      <c r="T18" s="4">
        <v>2.5510000000000002</v>
      </c>
      <c r="U18" s="5">
        <v>168.15700000000001</v>
      </c>
      <c r="V18" s="5">
        <v>104</v>
      </c>
      <c r="W18" s="5">
        <v>170</v>
      </c>
    </row>
    <row r="19" spans="1:23" x14ac:dyDescent="0.25">
      <c r="A19" s="43">
        <v>96</v>
      </c>
      <c r="B19" s="11">
        <v>4.6399999999999997</v>
      </c>
      <c r="C19" s="43">
        <v>2.6859999999999999</v>
      </c>
      <c r="D19" s="43">
        <v>0</v>
      </c>
      <c r="E19" s="43">
        <v>99</v>
      </c>
      <c r="G19" s="16">
        <v>96</v>
      </c>
      <c r="H19" s="12">
        <v>5.1550000000000002</v>
      </c>
      <c r="I19" s="16">
        <v>84.799000000000007</v>
      </c>
      <c r="J19" s="16">
        <v>64</v>
      </c>
      <c r="K19" s="16">
        <v>91</v>
      </c>
      <c r="M19" s="42">
        <v>96</v>
      </c>
      <c r="N19" s="14">
        <v>7.9610000000000003</v>
      </c>
      <c r="O19" s="42">
        <v>166.45599999999999</v>
      </c>
      <c r="P19" s="42">
        <v>90</v>
      </c>
      <c r="Q19" s="42">
        <v>168</v>
      </c>
      <c r="S19" s="5">
        <v>96</v>
      </c>
      <c r="T19" s="4">
        <v>6.8540000000000001</v>
      </c>
      <c r="U19" s="5">
        <v>168.64599999999999</v>
      </c>
      <c r="V19" s="5">
        <v>104</v>
      </c>
      <c r="W19" s="5">
        <v>170</v>
      </c>
    </row>
    <row r="20" spans="1:23" x14ac:dyDescent="0.25">
      <c r="A20" s="43">
        <v>120</v>
      </c>
      <c r="B20" s="11">
        <v>8.4570000000000007</v>
      </c>
      <c r="C20" s="43">
        <v>1.329</v>
      </c>
      <c r="D20" s="43">
        <v>0</v>
      </c>
      <c r="E20" s="43">
        <v>104</v>
      </c>
      <c r="G20" s="16">
        <v>120</v>
      </c>
      <c r="H20" s="12">
        <v>13.458</v>
      </c>
      <c r="I20" s="16">
        <v>84.947999999999993</v>
      </c>
      <c r="J20" s="16">
        <v>58</v>
      </c>
      <c r="K20" s="16">
        <v>100</v>
      </c>
      <c r="M20" s="42">
        <v>120</v>
      </c>
      <c r="N20" s="14">
        <v>16.338999999999999</v>
      </c>
      <c r="O20" s="42">
        <v>167.066</v>
      </c>
      <c r="P20" s="42">
        <v>79</v>
      </c>
      <c r="Q20" s="42">
        <v>168</v>
      </c>
      <c r="S20" s="5">
        <v>120</v>
      </c>
      <c r="T20" s="4">
        <v>10.863</v>
      </c>
      <c r="U20" s="5">
        <v>168.68700000000001</v>
      </c>
      <c r="V20" s="5">
        <v>102</v>
      </c>
      <c r="W20" s="5">
        <v>170</v>
      </c>
    </row>
    <row r="21" spans="1:23" x14ac:dyDescent="0.25">
      <c r="A21" s="43">
        <v>144</v>
      </c>
      <c r="B21" s="11">
        <v>10.842000000000001</v>
      </c>
      <c r="C21" s="43">
        <v>3.1349999999999998</v>
      </c>
      <c r="D21" s="43">
        <v>0</v>
      </c>
      <c r="E21" s="43">
        <v>156</v>
      </c>
      <c r="G21" s="16">
        <v>144</v>
      </c>
      <c r="H21" s="12">
        <v>23.033000000000001</v>
      </c>
      <c r="I21" s="16">
        <v>85.739000000000004</v>
      </c>
      <c r="J21" s="16">
        <v>71</v>
      </c>
      <c r="K21" s="16">
        <v>153</v>
      </c>
      <c r="M21" s="42">
        <v>144</v>
      </c>
      <c r="N21" s="14">
        <v>30.103999999999999</v>
      </c>
      <c r="O21" s="42">
        <v>167.38200000000001</v>
      </c>
      <c r="P21" s="42">
        <v>96</v>
      </c>
      <c r="Q21" s="42">
        <v>168</v>
      </c>
      <c r="S21" s="5">
        <v>144</v>
      </c>
      <c r="T21" s="4">
        <v>17.885000000000002</v>
      </c>
      <c r="U21" s="5">
        <v>169.09100000000001</v>
      </c>
      <c r="V21" s="5">
        <v>84</v>
      </c>
      <c r="W21" s="5">
        <v>170</v>
      </c>
    </row>
    <row r="22" spans="1:23" x14ac:dyDescent="0.25">
      <c r="A22" s="43">
        <v>168</v>
      </c>
      <c r="B22" s="11">
        <v>16.734999999999999</v>
      </c>
      <c r="C22" s="43">
        <v>1.089</v>
      </c>
      <c r="D22" s="43">
        <v>0</v>
      </c>
      <c r="E22" s="43">
        <v>132</v>
      </c>
      <c r="G22" s="16">
        <v>168</v>
      </c>
      <c r="H22" s="12">
        <v>39.759</v>
      </c>
      <c r="I22" s="16">
        <v>85.917000000000002</v>
      </c>
      <c r="J22" s="16">
        <v>65</v>
      </c>
      <c r="K22" s="16">
        <v>164</v>
      </c>
      <c r="M22" s="42">
        <v>168</v>
      </c>
      <c r="N22" s="14">
        <v>36.098999999999997</v>
      </c>
      <c r="O22" s="42">
        <v>167.46</v>
      </c>
      <c r="P22" s="42">
        <v>97</v>
      </c>
      <c r="Q22" s="42">
        <v>168</v>
      </c>
      <c r="S22" s="5">
        <v>168</v>
      </c>
      <c r="T22" s="4">
        <v>26.082999999999998</v>
      </c>
      <c r="U22" s="5">
        <v>169.53800000000001</v>
      </c>
      <c r="V22" s="5">
        <v>104</v>
      </c>
      <c r="W22" s="5">
        <v>170</v>
      </c>
    </row>
    <row r="23" spans="1:23" x14ac:dyDescent="0.25">
      <c r="A23" s="43">
        <v>192</v>
      </c>
      <c r="B23" s="11">
        <v>21.58</v>
      </c>
      <c r="C23" s="43">
        <v>0.81899999999999995</v>
      </c>
      <c r="D23" s="43">
        <v>0</v>
      </c>
      <c r="E23" s="43">
        <v>132</v>
      </c>
      <c r="G23" s="16">
        <v>192</v>
      </c>
      <c r="H23" s="12">
        <v>57.073999999999998</v>
      </c>
      <c r="I23" s="16">
        <v>85.613</v>
      </c>
      <c r="J23" s="16">
        <v>71</v>
      </c>
      <c r="K23" s="16">
        <v>197</v>
      </c>
      <c r="M23" s="42">
        <v>192</v>
      </c>
      <c r="N23" s="14">
        <v>53.682000000000002</v>
      </c>
      <c r="O23" s="42">
        <v>167.62299999999999</v>
      </c>
      <c r="P23" s="42">
        <v>79</v>
      </c>
      <c r="Q23" s="42">
        <v>168</v>
      </c>
      <c r="S23" s="5">
        <v>192</v>
      </c>
      <c r="T23" s="4">
        <v>43.548000000000002</v>
      </c>
      <c r="U23" s="5">
        <v>168.416</v>
      </c>
      <c r="V23" s="5">
        <v>26</v>
      </c>
      <c r="W23" s="5">
        <v>170</v>
      </c>
    </row>
    <row r="26" spans="1:23" x14ac:dyDescent="0.25">
      <c r="A26" s="52" t="s">
        <v>43</v>
      </c>
      <c r="B26" s="52"/>
      <c r="C26" s="52"/>
      <c r="D26" s="52"/>
      <c r="E26" s="52"/>
    </row>
    <row r="27" spans="1:23" x14ac:dyDescent="0.25">
      <c r="A27" s="17" t="s">
        <v>3</v>
      </c>
      <c r="B27" s="18" t="s">
        <v>13</v>
      </c>
      <c r="C27" s="19" t="s">
        <v>14</v>
      </c>
      <c r="D27" s="9" t="s">
        <v>15</v>
      </c>
      <c r="E27" s="10" t="s">
        <v>16</v>
      </c>
      <c r="G27" s="48" t="s">
        <v>46</v>
      </c>
      <c r="H27" s="48"/>
      <c r="I27" s="48"/>
      <c r="J27" s="48"/>
      <c r="K27" s="48"/>
    </row>
    <row r="28" spans="1:23" ht="15.75" x14ac:dyDescent="0.25">
      <c r="A28" s="17">
        <v>0</v>
      </c>
      <c r="B28" s="18">
        <v>0.71299999999999997</v>
      </c>
      <c r="C28" s="19">
        <v>0.71199999999999997</v>
      </c>
      <c r="D28" s="9">
        <v>0.35499999999999998</v>
      </c>
      <c r="E28" s="10">
        <v>0.35399999999999998</v>
      </c>
      <c r="G28" s="35" t="s">
        <v>51</v>
      </c>
      <c r="H28" s="31" t="s">
        <v>22</v>
      </c>
      <c r="I28" s="32" t="s">
        <v>23</v>
      </c>
      <c r="J28" s="33" t="s">
        <v>24</v>
      </c>
      <c r="K28" s="34" t="s">
        <v>25</v>
      </c>
      <c r="N28" t="s">
        <v>66</v>
      </c>
      <c r="O28" t="s">
        <v>67</v>
      </c>
    </row>
    <row r="29" spans="1:23" ht="15.75" x14ac:dyDescent="0.25">
      <c r="A29" s="17">
        <v>24</v>
      </c>
      <c r="B29" s="18">
        <v>0.70899999999999996</v>
      </c>
      <c r="C29" s="19">
        <v>0.754</v>
      </c>
      <c r="D29" s="9">
        <v>0.754</v>
      </c>
      <c r="E29" s="10">
        <v>0.80900000000000005</v>
      </c>
      <c r="G29" s="35">
        <v>0</v>
      </c>
      <c r="H29" s="36">
        <v>0.47639733220379049</v>
      </c>
      <c r="I29" s="36">
        <v>0.47606313550730867</v>
      </c>
      <c r="J29" s="36">
        <v>0.47606313550730867</v>
      </c>
      <c r="K29" s="36">
        <v>0.33568055679596337</v>
      </c>
      <c r="M29" t="s">
        <v>22</v>
      </c>
      <c r="N29" s="70">
        <f>(SLOPE(H29:H37,G29:G37)*10)</f>
        <v>2.6526156460533645</v>
      </c>
      <c r="O29" s="70">
        <f>RSQ(H29:H37,G29:G37)</f>
        <v>0.95263579386190544</v>
      </c>
    </row>
    <row r="30" spans="1:23" ht="15.75" x14ac:dyDescent="0.25">
      <c r="A30" s="17">
        <v>48</v>
      </c>
      <c r="B30" s="18">
        <v>1.3160000000000001</v>
      </c>
      <c r="C30" s="19">
        <v>1.0129999999999999</v>
      </c>
      <c r="D30" s="9">
        <v>1.105</v>
      </c>
      <c r="E30" s="10">
        <v>1.3280000000000001</v>
      </c>
      <c r="G30" s="35">
        <v>1</v>
      </c>
      <c r="H30" s="36">
        <v>0.47505913480695694</v>
      </c>
      <c r="I30" s="36">
        <v>0.4899031464955797</v>
      </c>
      <c r="J30" s="36">
        <v>0.4899031464955797</v>
      </c>
      <c r="K30" s="36">
        <v>0.50745649640869694</v>
      </c>
      <c r="M30" t="s">
        <v>23</v>
      </c>
      <c r="N30" s="70">
        <f>(SLOPE(I29:I37,G29:G37)*10)</f>
        <v>5.0410063364140045</v>
      </c>
      <c r="O30" s="70">
        <f>RSQ(I29:I37,G29:G37)</f>
        <v>0.92861809531676176</v>
      </c>
    </row>
    <row r="31" spans="1:23" ht="15.75" x14ac:dyDescent="0.25">
      <c r="A31" s="17">
        <v>72</v>
      </c>
      <c r="B31" s="18">
        <v>4.2210000000000001</v>
      </c>
      <c r="C31" s="19">
        <v>1.3740000000000001</v>
      </c>
      <c r="D31" s="9">
        <v>3.04</v>
      </c>
      <c r="E31" s="10">
        <v>2.5510000000000002</v>
      </c>
      <c r="G31" s="35">
        <v>2</v>
      </c>
      <c r="H31" s="36">
        <v>0.64722085153333597</v>
      </c>
      <c r="I31" s="36">
        <f>1.17/2</f>
        <v>0.58499999999999996</v>
      </c>
      <c r="J31" s="36">
        <v>0.5678443102492573</v>
      </c>
      <c r="K31" s="36">
        <v>0.65016501010251171</v>
      </c>
      <c r="M31" t="s">
        <v>24</v>
      </c>
      <c r="N31" s="70">
        <f>(SLOPE(J29:J37,G29:G37)*10)</f>
        <v>4.8473006354520649</v>
      </c>
      <c r="O31" s="70">
        <f>RSQ(J29:J37,G29:G37)</f>
        <v>0.88442643294233292</v>
      </c>
    </row>
    <row r="32" spans="1:23" ht="15.75" x14ac:dyDescent="0.25">
      <c r="A32" s="17">
        <v>96</v>
      </c>
      <c r="B32" s="18">
        <v>4.8730000000000002</v>
      </c>
      <c r="C32" s="19">
        <v>3.68</v>
      </c>
      <c r="D32" s="9">
        <v>8.0969999999999995</v>
      </c>
      <c r="E32" s="10">
        <v>6.7119999999999997</v>
      </c>
      <c r="G32" s="35">
        <v>3</v>
      </c>
      <c r="H32" s="36">
        <v>1.1591302289650351</v>
      </c>
      <c r="I32" s="36">
        <f>1.53/2</f>
        <v>0.76500000000000001</v>
      </c>
      <c r="J32" s="36">
        <v>0.66132954030964974</v>
      </c>
      <c r="K32" s="36">
        <v>0.90111409978434487</v>
      </c>
      <c r="M32" t="s">
        <v>25</v>
      </c>
      <c r="N32" s="70">
        <f>(SLOPE(K29:K37,G29:G37)*10)</f>
        <v>4.7540842682298621</v>
      </c>
      <c r="O32" s="70">
        <f>RSQ(K29:K37,G29:G37)</f>
        <v>0.92911645182864799</v>
      </c>
    </row>
    <row r="33" spans="1:11" ht="15.75" x14ac:dyDescent="0.25">
      <c r="A33" s="17">
        <v>120</v>
      </c>
      <c r="B33" s="18">
        <v>6.181</v>
      </c>
      <c r="C33" s="19">
        <v>10.670999999999999</v>
      </c>
      <c r="D33" s="9">
        <v>17.09</v>
      </c>
      <c r="E33" s="10">
        <v>10.654999999999999</v>
      </c>
      <c r="G33" s="35">
        <v>4</v>
      </c>
      <c r="H33" s="36">
        <v>1.2454398613258175</v>
      </c>
      <c r="I33" s="36">
        <f>3.07/2</f>
        <v>1.5349999999999999</v>
      </c>
      <c r="J33" s="36">
        <v>1.0823020105154926</v>
      </c>
      <c r="K33" s="36">
        <v>1.4616740265942922</v>
      </c>
    </row>
    <row r="34" spans="1:11" ht="15.75" x14ac:dyDescent="0.25">
      <c r="A34" s="17">
        <v>144</v>
      </c>
      <c r="B34" s="18">
        <v>8.6140000000000008</v>
      </c>
      <c r="C34" s="19">
        <v>21.523</v>
      </c>
      <c r="D34" s="9">
        <v>29.018000000000001</v>
      </c>
      <c r="E34" s="10">
        <v>19.219000000000001</v>
      </c>
      <c r="G34" s="35">
        <v>5</v>
      </c>
      <c r="H34" s="36">
        <v>1.4026648943008804</v>
      </c>
      <c r="I34" s="36">
        <f>4.68/2</f>
        <v>2.34</v>
      </c>
      <c r="J34" s="36">
        <v>1.8430075562946575</v>
      </c>
      <c r="K34" s="36">
        <v>1.8416253436271419</v>
      </c>
    </row>
    <row r="35" spans="1:11" ht="15.75" x14ac:dyDescent="0.25">
      <c r="A35" s="17">
        <v>168</v>
      </c>
      <c r="B35" s="18">
        <v>15.317</v>
      </c>
      <c r="C35" s="19">
        <v>35.804000000000002</v>
      </c>
      <c r="D35" s="9">
        <v>42.622</v>
      </c>
      <c r="E35" s="10">
        <v>35.182000000000002</v>
      </c>
      <c r="G35" s="35">
        <v>6</v>
      </c>
      <c r="H35" s="36">
        <v>1.6558728658315833</v>
      </c>
      <c r="I35" s="36">
        <f>5.54/2</f>
        <v>2.77</v>
      </c>
      <c r="J35" s="36">
        <v>2.6174353210330126</v>
      </c>
      <c r="K35" s="36">
        <v>2.4733749002112804</v>
      </c>
    </row>
    <row r="36" spans="1:11" ht="15.75" x14ac:dyDescent="0.25">
      <c r="A36" s="17">
        <v>192</v>
      </c>
      <c r="B36" s="18">
        <v>21.08</v>
      </c>
      <c r="C36" s="19">
        <v>57.073999999999998</v>
      </c>
      <c r="D36" s="9">
        <v>57.093000000000004</v>
      </c>
      <c r="E36" s="10">
        <v>55.176000000000002</v>
      </c>
      <c r="G36" s="35">
        <v>7</v>
      </c>
      <c r="H36" s="36">
        <v>2.208062753986201</v>
      </c>
      <c r="I36" s="36">
        <f>6.89/2</f>
        <v>3.4449999999999998</v>
      </c>
      <c r="J36" s="36">
        <v>3.3759058805582205</v>
      </c>
      <c r="K36" s="36">
        <v>3.3464536793692505</v>
      </c>
    </row>
    <row r="37" spans="1:11" ht="15.75" x14ac:dyDescent="0.25">
      <c r="G37" s="35">
        <v>8</v>
      </c>
      <c r="H37" s="36">
        <v>2.5903584134163191</v>
      </c>
      <c r="I37" s="36">
        <f>8.67/2</f>
        <v>4.335</v>
      </c>
      <c r="J37" s="36">
        <v>4.2622970287502966</v>
      </c>
      <c r="K37" s="36">
        <v>4.1908263159052579</v>
      </c>
    </row>
    <row r="38" spans="1:11" x14ac:dyDescent="0.25">
      <c r="A38" s="50" t="s">
        <v>47</v>
      </c>
      <c r="B38" s="50"/>
      <c r="C38" s="50"/>
      <c r="D38" s="50"/>
    </row>
    <row r="39" spans="1:11" x14ac:dyDescent="0.25">
      <c r="A39" s="20" t="s">
        <v>3</v>
      </c>
      <c r="B39" s="20" t="s">
        <v>18</v>
      </c>
      <c r="C39" s="21" t="s">
        <v>19</v>
      </c>
      <c r="D39" s="20" t="s">
        <v>20</v>
      </c>
    </row>
    <row r="40" spans="1:11" x14ac:dyDescent="0.25">
      <c r="A40" s="20">
        <v>0</v>
      </c>
      <c r="B40" s="20">
        <f>SQRT(B28/3.1416)</f>
        <v>0.47639733220379049</v>
      </c>
      <c r="C40" s="53">
        <f>SLOPE(H29:H37,G29:G37)</f>
        <v>0.26526156460533645</v>
      </c>
      <c r="D40" s="53">
        <f>(C40*10)</f>
        <v>2.6526156460533645</v>
      </c>
    </row>
    <row r="41" spans="1:11" x14ac:dyDescent="0.25">
      <c r="A41" s="20">
        <v>24</v>
      </c>
      <c r="B41" s="23">
        <f t="shared" ref="B41:B48" si="0">SQRT(B29/3.1416)</f>
        <v>0.47505913480695694</v>
      </c>
      <c r="C41" s="53"/>
      <c r="D41" s="53"/>
    </row>
    <row r="42" spans="1:11" x14ac:dyDescent="0.25">
      <c r="A42" s="20">
        <v>48</v>
      </c>
      <c r="B42" s="20">
        <f t="shared" si="0"/>
        <v>0.64722085153333597</v>
      </c>
      <c r="C42" s="53"/>
      <c r="D42" s="53"/>
    </row>
    <row r="43" spans="1:11" x14ac:dyDescent="0.25">
      <c r="A43" s="20">
        <v>72</v>
      </c>
      <c r="B43" s="20">
        <f t="shared" si="0"/>
        <v>1.1591302289650351</v>
      </c>
      <c r="C43" s="53"/>
      <c r="D43" s="53"/>
    </row>
    <row r="44" spans="1:11" x14ac:dyDescent="0.25">
      <c r="A44" s="20">
        <v>96</v>
      </c>
      <c r="B44" s="20">
        <f t="shared" si="0"/>
        <v>1.2454398613258175</v>
      </c>
      <c r="C44" s="53"/>
      <c r="D44" s="53"/>
    </row>
    <row r="45" spans="1:11" x14ac:dyDescent="0.25">
      <c r="A45" s="20">
        <v>120</v>
      </c>
      <c r="B45" s="20">
        <f t="shared" si="0"/>
        <v>1.4026648943008804</v>
      </c>
      <c r="C45" s="53"/>
      <c r="D45" s="53"/>
    </row>
    <row r="46" spans="1:11" x14ac:dyDescent="0.25">
      <c r="A46" s="20">
        <v>144</v>
      </c>
      <c r="B46" s="20">
        <f t="shared" si="0"/>
        <v>1.6558728658315833</v>
      </c>
      <c r="C46" s="53"/>
      <c r="D46" s="53"/>
    </row>
    <row r="47" spans="1:11" x14ac:dyDescent="0.25">
      <c r="A47" s="20">
        <v>168</v>
      </c>
      <c r="B47" s="20">
        <f t="shared" si="0"/>
        <v>2.208062753986201</v>
      </c>
      <c r="C47" s="53"/>
      <c r="D47" s="53"/>
    </row>
    <row r="48" spans="1:11" x14ac:dyDescent="0.25">
      <c r="A48" s="23">
        <v>192</v>
      </c>
      <c r="B48" s="23">
        <f t="shared" si="0"/>
        <v>2.5903584134163191</v>
      </c>
      <c r="C48" s="53"/>
      <c r="D48" s="53"/>
    </row>
    <row r="49" spans="1:5" x14ac:dyDescent="0.25">
      <c r="A49" s="27"/>
      <c r="B49" s="27"/>
      <c r="C49" s="28"/>
      <c r="D49" s="28"/>
      <c r="E49" s="29"/>
    </row>
    <row r="50" spans="1:5" x14ac:dyDescent="0.25">
      <c r="A50" s="50" t="s">
        <v>48</v>
      </c>
      <c r="B50" s="50"/>
      <c r="C50" s="50"/>
      <c r="D50" s="50"/>
    </row>
    <row r="51" spans="1:5" x14ac:dyDescent="0.25">
      <c r="A51" s="13" t="s">
        <v>3</v>
      </c>
      <c r="B51" s="13" t="s">
        <v>18</v>
      </c>
      <c r="C51" s="16" t="s">
        <v>19</v>
      </c>
      <c r="D51" s="13" t="s">
        <v>20</v>
      </c>
    </row>
    <row r="52" spans="1:5" x14ac:dyDescent="0.25">
      <c r="A52" s="13">
        <v>0</v>
      </c>
      <c r="B52" s="13">
        <f>SQRT(C28/3.1416)</f>
        <v>0.47606313550730867</v>
      </c>
      <c r="C52" s="54">
        <f>SLOPE(I29:I37,G29:G37)</f>
        <v>0.50410063364140045</v>
      </c>
      <c r="D52" s="54">
        <f>(C52*10)</f>
        <v>5.0410063364140045</v>
      </c>
    </row>
    <row r="53" spans="1:5" x14ac:dyDescent="0.25">
      <c r="A53" s="13">
        <v>24</v>
      </c>
      <c r="B53" s="24">
        <f t="shared" ref="B53:B60" si="1">SQRT(C29/3.1416)</f>
        <v>0.4899031464955797</v>
      </c>
      <c r="C53" s="54"/>
      <c r="D53" s="54"/>
    </row>
    <row r="54" spans="1:5" x14ac:dyDescent="0.25">
      <c r="A54" s="13">
        <v>48</v>
      </c>
      <c r="B54" s="13">
        <f t="shared" si="1"/>
        <v>0.5678443102492573</v>
      </c>
      <c r="C54" s="54"/>
      <c r="D54" s="54"/>
    </row>
    <row r="55" spans="1:5" x14ac:dyDescent="0.25">
      <c r="A55" s="13">
        <v>72</v>
      </c>
      <c r="B55" s="13">
        <f t="shared" si="1"/>
        <v>0.66132954030964974</v>
      </c>
      <c r="C55" s="54"/>
      <c r="D55" s="54"/>
    </row>
    <row r="56" spans="1:5" x14ac:dyDescent="0.25">
      <c r="A56" s="13">
        <v>96</v>
      </c>
      <c r="B56" s="13">
        <f t="shared" si="1"/>
        <v>1.0823020105154926</v>
      </c>
      <c r="C56" s="54"/>
      <c r="D56" s="54"/>
    </row>
    <row r="57" spans="1:5" x14ac:dyDescent="0.25">
      <c r="A57" s="13">
        <v>120</v>
      </c>
      <c r="B57" s="13">
        <f t="shared" si="1"/>
        <v>1.8430075562946575</v>
      </c>
      <c r="C57" s="54"/>
      <c r="D57" s="54"/>
    </row>
    <row r="58" spans="1:5" x14ac:dyDescent="0.25">
      <c r="A58" s="13">
        <v>144</v>
      </c>
      <c r="B58" s="13">
        <f t="shared" si="1"/>
        <v>2.6174353210330126</v>
      </c>
      <c r="C58" s="54"/>
      <c r="D58" s="54"/>
    </row>
    <row r="59" spans="1:5" x14ac:dyDescent="0.25">
      <c r="A59" s="13">
        <v>168</v>
      </c>
      <c r="B59" s="13">
        <f t="shared" si="1"/>
        <v>3.3759058805582205</v>
      </c>
      <c r="C59" s="54"/>
      <c r="D59" s="54"/>
    </row>
    <row r="60" spans="1:5" x14ac:dyDescent="0.25">
      <c r="A60" s="25">
        <v>192</v>
      </c>
      <c r="B60" s="24">
        <f t="shared" si="1"/>
        <v>4.2622970287502966</v>
      </c>
      <c r="C60" s="54"/>
      <c r="D60" s="54"/>
    </row>
    <row r="61" spans="1:5" x14ac:dyDescent="0.25">
      <c r="A61" s="27"/>
      <c r="B61" s="30"/>
      <c r="C61" s="28"/>
      <c r="D61" s="28"/>
      <c r="E61" s="29"/>
    </row>
    <row r="62" spans="1:5" x14ac:dyDescent="0.25">
      <c r="A62" s="50" t="s">
        <v>49</v>
      </c>
      <c r="B62" s="50"/>
      <c r="C62" s="50"/>
      <c r="D62" s="50"/>
    </row>
    <row r="63" spans="1:5" x14ac:dyDescent="0.25">
      <c r="A63" s="1" t="s">
        <v>3</v>
      </c>
      <c r="B63" s="1" t="s">
        <v>18</v>
      </c>
      <c r="C63" s="7" t="s">
        <v>19</v>
      </c>
      <c r="D63" s="1" t="s">
        <v>20</v>
      </c>
    </row>
    <row r="64" spans="1:5" x14ac:dyDescent="0.25">
      <c r="A64" s="1">
        <v>0</v>
      </c>
      <c r="B64" s="1">
        <f>SQRT(D28/3.1416)</f>
        <v>0.3361543475141836</v>
      </c>
      <c r="C64" s="49">
        <f>SLOPE(J29:J37,G29:G37)</f>
        <v>0.48473006354520648</v>
      </c>
      <c r="D64" s="49">
        <f>(C64*10)</f>
        <v>4.8473006354520649</v>
      </c>
    </row>
    <row r="65" spans="1:5" x14ac:dyDescent="0.25">
      <c r="A65" s="1">
        <v>24</v>
      </c>
      <c r="B65" s="8">
        <f t="shared" ref="B65:B72" si="2">SQRT(D29/3.1416)</f>
        <v>0.4899031464955797</v>
      </c>
      <c r="C65" s="49"/>
      <c r="D65" s="49"/>
    </row>
    <row r="66" spans="1:5" x14ac:dyDescent="0.25">
      <c r="A66" s="1">
        <v>48</v>
      </c>
      <c r="B66" s="1">
        <f t="shared" si="2"/>
        <v>0.59306964323897216</v>
      </c>
      <c r="C66" s="49"/>
      <c r="D66" s="49"/>
    </row>
    <row r="67" spans="1:5" x14ac:dyDescent="0.25">
      <c r="A67" s="1">
        <v>72</v>
      </c>
      <c r="B67" s="1">
        <f t="shared" si="2"/>
        <v>0.98369700171811192</v>
      </c>
      <c r="C67" s="49"/>
      <c r="D67" s="49"/>
    </row>
    <row r="68" spans="1:5" x14ac:dyDescent="0.25">
      <c r="A68" s="1">
        <v>96</v>
      </c>
      <c r="B68" s="1">
        <f t="shared" si="2"/>
        <v>1.6054124459050292</v>
      </c>
      <c r="C68" s="49"/>
      <c r="D68" s="49"/>
    </row>
    <row r="69" spans="1:5" x14ac:dyDescent="0.25">
      <c r="A69" s="1">
        <v>120</v>
      </c>
      <c r="B69" s="1">
        <f t="shared" si="2"/>
        <v>2.3323600138102352</v>
      </c>
      <c r="C69" s="49"/>
      <c r="D69" s="49"/>
    </row>
    <row r="70" spans="1:5" x14ac:dyDescent="0.25">
      <c r="A70" s="1">
        <v>144</v>
      </c>
      <c r="B70" s="1">
        <f t="shared" si="2"/>
        <v>3.039193096509524</v>
      </c>
      <c r="C70" s="49"/>
      <c r="D70" s="49"/>
    </row>
    <row r="71" spans="1:5" x14ac:dyDescent="0.25">
      <c r="A71" s="1">
        <v>168</v>
      </c>
      <c r="B71" s="1">
        <f t="shared" si="2"/>
        <v>3.683337106951091</v>
      </c>
      <c r="C71" s="49"/>
      <c r="D71" s="49"/>
    </row>
    <row r="72" spans="1:5" x14ac:dyDescent="0.25">
      <c r="A72" s="8">
        <v>192</v>
      </c>
      <c r="B72" s="8">
        <f t="shared" si="2"/>
        <v>4.2630064314974403</v>
      </c>
      <c r="C72" s="49"/>
      <c r="D72" s="49"/>
    </row>
    <row r="73" spans="1:5" x14ac:dyDescent="0.25">
      <c r="A73" s="27"/>
      <c r="B73" s="27"/>
      <c r="C73" s="28"/>
      <c r="D73" s="28"/>
      <c r="E73" s="29"/>
    </row>
    <row r="74" spans="1:5" x14ac:dyDescent="0.25">
      <c r="A74" s="50" t="s">
        <v>50</v>
      </c>
      <c r="B74" s="50"/>
      <c r="C74" s="50"/>
      <c r="D74" s="50"/>
    </row>
    <row r="75" spans="1:5" x14ac:dyDescent="0.25">
      <c r="A75" s="3" t="s">
        <v>3</v>
      </c>
      <c r="B75" s="3" t="s">
        <v>18</v>
      </c>
      <c r="C75" s="5" t="s">
        <v>19</v>
      </c>
      <c r="D75" s="3" t="s">
        <v>20</v>
      </c>
    </row>
    <row r="76" spans="1:5" x14ac:dyDescent="0.25">
      <c r="A76" s="3">
        <v>0</v>
      </c>
      <c r="B76" s="3">
        <f>SQRT(E28/3.1416)</f>
        <v>0.33568055679596337</v>
      </c>
      <c r="C76" s="51">
        <f>SLOPE(K29:K37,G29:G37)</f>
        <v>0.47540842682298623</v>
      </c>
      <c r="D76" s="51">
        <f>(C76*10)</f>
        <v>4.7540842682298621</v>
      </c>
    </row>
    <row r="77" spans="1:5" x14ac:dyDescent="0.25">
      <c r="A77" s="3">
        <v>24</v>
      </c>
      <c r="B77" s="6">
        <f t="shared" ref="B77:B84" si="3">SQRT(E29/3.1416)</f>
        <v>0.50745649640869694</v>
      </c>
      <c r="C77" s="51"/>
      <c r="D77" s="51"/>
    </row>
    <row r="78" spans="1:5" x14ac:dyDescent="0.25">
      <c r="A78" s="3">
        <v>48</v>
      </c>
      <c r="B78" s="3">
        <f t="shared" si="3"/>
        <v>0.65016501010251171</v>
      </c>
      <c r="C78" s="51"/>
      <c r="D78" s="51"/>
    </row>
    <row r="79" spans="1:5" x14ac:dyDescent="0.25">
      <c r="A79" s="3">
        <v>72</v>
      </c>
      <c r="B79" s="3">
        <f t="shared" si="3"/>
        <v>0.90111409978434487</v>
      </c>
      <c r="C79" s="51"/>
      <c r="D79" s="51"/>
    </row>
    <row r="80" spans="1:5" x14ac:dyDescent="0.25">
      <c r="A80" s="3">
        <v>96</v>
      </c>
      <c r="B80" s="3">
        <f t="shared" si="3"/>
        <v>1.4616740265942922</v>
      </c>
      <c r="C80" s="51"/>
      <c r="D80" s="51"/>
    </row>
    <row r="81" spans="1:4" x14ac:dyDescent="0.25">
      <c r="A81" s="3">
        <v>120</v>
      </c>
      <c r="B81" s="3">
        <f t="shared" si="3"/>
        <v>1.8416253436271419</v>
      </c>
      <c r="C81" s="51"/>
      <c r="D81" s="51"/>
    </row>
    <row r="82" spans="1:4" x14ac:dyDescent="0.25">
      <c r="A82" s="3">
        <v>144</v>
      </c>
      <c r="B82" s="3">
        <f t="shared" si="3"/>
        <v>2.4733749002112804</v>
      </c>
      <c r="C82" s="51"/>
      <c r="D82" s="51"/>
    </row>
    <row r="83" spans="1:4" x14ac:dyDescent="0.25">
      <c r="A83" s="3">
        <v>168</v>
      </c>
      <c r="B83" s="3">
        <f t="shared" si="3"/>
        <v>3.3464536793692505</v>
      </c>
      <c r="C83" s="51"/>
      <c r="D83" s="51"/>
    </row>
    <row r="84" spans="1:4" x14ac:dyDescent="0.25">
      <c r="A84" s="6">
        <v>192</v>
      </c>
      <c r="B84" s="6">
        <f t="shared" si="3"/>
        <v>4.1908263159052579</v>
      </c>
      <c r="C84" s="51"/>
      <c r="D84" s="51"/>
    </row>
  </sheetData>
  <mergeCells count="21">
    <mergeCell ref="T13:W13"/>
    <mergeCell ref="B13:E13"/>
    <mergeCell ref="H13:K13"/>
    <mergeCell ref="N13:Q13"/>
    <mergeCell ref="A1:E1"/>
    <mergeCell ref="G1:K1"/>
    <mergeCell ref="M1:Q1"/>
    <mergeCell ref="C76:C84"/>
    <mergeCell ref="D76:D84"/>
    <mergeCell ref="A26:E26"/>
    <mergeCell ref="C40:C48"/>
    <mergeCell ref="D40:D48"/>
    <mergeCell ref="C52:C60"/>
    <mergeCell ref="D52:D60"/>
    <mergeCell ref="G27:K27"/>
    <mergeCell ref="C64:C72"/>
    <mergeCell ref="D64:D72"/>
    <mergeCell ref="A74:D74"/>
    <mergeCell ref="A62:D62"/>
    <mergeCell ref="A50:D50"/>
    <mergeCell ref="A38:D3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18E744-EC3A-4DDE-87B5-9BEF6C10F7CB}">
  <dimension ref="A1:W84"/>
  <sheetViews>
    <sheetView topLeftCell="A14" zoomScaleNormal="100" workbookViewId="0">
      <selection activeCell="N34" sqref="N34"/>
    </sheetView>
  </sheetViews>
  <sheetFormatPr baseColWidth="10" defaultRowHeight="15" x14ac:dyDescent="0.25"/>
  <cols>
    <col min="3" max="3" width="14.28515625" customWidth="1"/>
    <col min="4" max="4" width="14.42578125" customWidth="1"/>
  </cols>
  <sheetData>
    <row r="1" spans="1:23" x14ac:dyDescent="0.25">
      <c r="A1" s="62" t="s">
        <v>26</v>
      </c>
      <c r="B1" s="62"/>
      <c r="C1" s="62"/>
      <c r="D1" s="62"/>
      <c r="E1" s="62"/>
      <c r="F1" s="28"/>
      <c r="G1" s="63" t="s">
        <v>27</v>
      </c>
      <c r="H1" s="63"/>
      <c r="I1" s="63"/>
      <c r="J1" s="63"/>
      <c r="K1" s="63"/>
      <c r="L1" s="28"/>
      <c r="M1" s="64" t="s">
        <v>28</v>
      </c>
      <c r="N1" s="64"/>
      <c r="O1" s="64"/>
      <c r="P1" s="64"/>
      <c r="Q1" s="64"/>
      <c r="R1" s="28"/>
      <c r="S1" s="60" t="s">
        <v>29</v>
      </c>
      <c r="T1" s="60"/>
      <c r="U1" s="60"/>
      <c r="V1" s="60"/>
      <c r="W1" s="60"/>
    </row>
    <row r="2" spans="1:23" x14ac:dyDescent="0.25">
      <c r="A2" s="22" t="s">
        <v>3</v>
      </c>
      <c r="B2" s="22" t="s">
        <v>4</v>
      </c>
      <c r="C2" s="22" t="s">
        <v>5</v>
      </c>
      <c r="D2" s="22" t="s">
        <v>6</v>
      </c>
      <c r="E2" s="22" t="s">
        <v>7</v>
      </c>
      <c r="F2" s="28"/>
      <c r="G2" s="19" t="s">
        <v>3</v>
      </c>
      <c r="H2" s="19" t="s">
        <v>4</v>
      </c>
      <c r="I2" s="19" t="s">
        <v>5</v>
      </c>
      <c r="J2" s="19" t="s">
        <v>6</v>
      </c>
      <c r="K2" s="19" t="s">
        <v>7</v>
      </c>
      <c r="L2" s="28"/>
      <c r="M2" s="9" t="s">
        <v>3</v>
      </c>
      <c r="N2" s="9" t="s">
        <v>4</v>
      </c>
      <c r="O2" s="9" t="s">
        <v>5</v>
      </c>
      <c r="P2" s="9" t="s">
        <v>6</v>
      </c>
      <c r="Q2" s="9" t="s">
        <v>7</v>
      </c>
      <c r="R2" s="28"/>
      <c r="S2" s="10" t="s">
        <v>3</v>
      </c>
      <c r="T2" s="10" t="s">
        <v>4</v>
      </c>
      <c r="U2" s="10" t="s">
        <v>5</v>
      </c>
      <c r="V2" s="10" t="s">
        <v>6</v>
      </c>
      <c r="W2" s="10" t="s">
        <v>7</v>
      </c>
    </row>
    <row r="3" spans="1:23" x14ac:dyDescent="0.25">
      <c r="A3" s="22">
        <v>0</v>
      </c>
      <c r="B3" s="22">
        <v>0.32900000000000001</v>
      </c>
      <c r="C3" s="22">
        <v>16.106000000000002</v>
      </c>
      <c r="D3" s="22">
        <v>13</v>
      </c>
      <c r="E3" s="22">
        <v>49</v>
      </c>
      <c r="F3" s="28"/>
      <c r="G3" s="19">
        <v>0</v>
      </c>
      <c r="H3" s="19">
        <v>0.32900000000000001</v>
      </c>
      <c r="I3" s="19">
        <v>15.923</v>
      </c>
      <c r="J3" s="19">
        <v>13</v>
      </c>
      <c r="K3" s="19">
        <v>49</v>
      </c>
      <c r="L3" s="28"/>
      <c r="M3" s="9">
        <v>0</v>
      </c>
      <c r="N3" s="9">
        <v>0.35399999999999998</v>
      </c>
      <c r="O3" s="9">
        <v>245.25899999999999</v>
      </c>
      <c r="P3" s="9">
        <v>161</v>
      </c>
      <c r="Q3" s="9">
        <v>255</v>
      </c>
      <c r="R3" s="28"/>
      <c r="S3" s="10">
        <v>0</v>
      </c>
      <c r="T3" s="10">
        <v>0.35399999999999998</v>
      </c>
      <c r="U3" s="10">
        <v>245.75</v>
      </c>
      <c r="V3" s="10">
        <v>170</v>
      </c>
      <c r="W3" s="10">
        <v>255</v>
      </c>
    </row>
    <row r="4" spans="1:23" x14ac:dyDescent="0.25">
      <c r="A4" s="22">
        <v>24</v>
      </c>
      <c r="B4" s="22">
        <v>0.56000000000000005</v>
      </c>
      <c r="C4" s="22">
        <v>17.757000000000001</v>
      </c>
      <c r="D4" s="22">
        <v>13</v>
      </c>
      <c r="E4" s="22">
        <v>71</v>
      </c>
      <c r="F4" s="28"/>
      <c r="G4" s="19">
        <v>24</v>
      </c>
      <c r="H4" s="19">
        <v>0.35399999999999998</v>
      </c>
      <c r="I4" s="19">
        <v>15.606999999999999</v>
      </c>
      <c r="J4" s="19">
        <v>13</v>
      </c>
      <c r="K4" s="19">
        <v>44</v>
      </c>
      <c r="L4" s="28"/>
      <c r="M4" s="9">
        <v>24</v>
      </c>
      <c r="N4" s="9">
        <v>0.35399999999999998</v>
      </c>
      <c r="O4" s="9">
        <v>247.161</v>
      </c>
      <c r="P4" s="9">
        <v>164</v>
      </c>
      <c r="Q4" s="9">
        <v>255</v>
      </c>
      <c r="R4" s="28"/>
      <c r="S4" s="10">
        <v>24</v>
      </c>
      <c r="T4" s="10">
        <v>0.35399999999999998</v>
      </c>
      <c r="U4" s="10">
        <v>245.268</v>
      </c>
      <c r="V4" s="10">
        <v>166</v>
      </c>
      <c r="W4" s="10">
        <v>255</v>
      </c>
    </row>
    <row r="5" spans="1:23" x14ac:dyDescent="0.25">
      <c r="A5" s="22">
        <v>48</v>
      </c>
      <c r="B5" s="22">
        <v>0.56000000000000005</v>
      </c>
      <c r="C5" s="22">
        <v>16.486000000000001</v>
      </c>
      <c r="D5" s="22">
        <v>12</v>
      </c>
      <c r="E5" s="22">
        <v>68</v>
      </c>
      <c r="F5" s="28"/>
      <c r="G5" s="19">
        <v>48</v>
      </c>
      <c r="H5" s="19">
        <v>0.71099999999999997</v>
      </c>
      <c r="I5" s="19">
        <v>16.222000000000001</v>
      </c>
      <c r="J5" s="19">
        <v>13</v>
      </c>
      <c r="K5" s="19">
        <v>88</v>
      </c>
      <c r="L5" s="28"/>
      <c r="M5" s="9">
        <v>48</v>
      </c>
      <c r="N5" s="9">
        <v>0.72399999999999998</v>
      </c>
      <c r="O5" s="9">
        <v>244.31899999999999</v>
      </c>
      <c r="P5" s="9">
        <v>94</v>
      </c>
      <c r="Q5" s="9">
        <v>255</v>
      </c>
      <c r="R5" s="28"/>
      <c r="S5" s="10">
        <v>48</v>
      </c>
      <c r="T5" s="10">
        <v>0.65400000000000003</v>
      </c>
      <c r="U5" s="10">
        <v>245.72900000000001</v>
      </c>
      <c r="V5" s="10">
        <v>141</v>
      </c>
      <c r="W5" s="10">
        <v>255</v>
      </c>
    </row>
    <row r="6" spans="1:23" x14ac:dyDescent="0.25">
      <c r="A6" s="22">
        <v>72</v>
      </c>
      <c r="B6" s="22">
        <v>1.556</v>
      </c>
      <c r="C6" s="22">
        <v>15.535</v>
      </c>
      <c r="D6" s="22">
        <v>13</v>
      </c>
      <c r="E6" s="22">
        <v>97</v>
      </c>
      <c r="F6" s="28"/>
      <c r="G6" s="19">
        <v>72</v>
      </c>
      <c r="H6" s="19">
        <v>1.714</v>
      </c>
      <c r="I6" s="19">
        <v>14.827</v>
      </c>
      <c r="J6" s="19">
        <v>13</v>
      </c>
      <c r="K6" s="19">
        <v>84</v>
      </c>
      <c r="L6" s="28"/>
      <c r="M6" s="9">
        <v>72</v>
      </c>
      <c r="N6" s="9">
        <v>0.75900000000000001</v>
      </c>
      <c r="O6" s="9">
        <v>238.696</v>
      </c>
      <c r="P6" s="9">
        <v>49</v>
      </c>
      <c r="Q6" s="9">
        <v>255</v>
      </c>
      <c r="R6" s="28"/>
      <c r="S6" s="10">
        <v>72</v>
      </c>
      <c r="T6" s="10">
        <v>1.151</v>
      </c>
      <c r="U6" s="10">
        <v>248.27500000000001</v>
      </c>
      <c r="V6" s="10">
        <v>87</v>
      </c>
      <c r="W6" s="10">
        <v>255</v>
      </c>
    </row>
    <row r="7" spans="1:23" x14ac:dyDescent="0.25">
      <c r="A7" s="22">
        <v>96</v>
      </c>
      <c r="B7" s="22">
        <v>4.3719999999999999</v>
      </c>
      <c r="C7" s="22">
        <v>14.606</v>
      </c>
      <c r="D7" s="22">
        <v>13</v>
      </c>
      <c r="E7" s="22">
        <v>93</v>
      </c>
      <c r="F7" s="28"/>
      <c r="G7" s="19">
        <v>96</v>
      </c>
      <c r="H7" s="19">
        <v>4.0910000000000002</v>
      </c>
      <c r="I7" s="19">
        <v>14.613</v>
      </c>
      <c r="J7" s="19">
        <v>13</v>
      </c>
      <c r="K7" s="19">
        <v>91</v>
      </c>
      <c r="L7" s="28"/>
      <c r="M7" s="9">
        <v>96</v>
      </c>
      <c r="N7" s="9">
        <v>0.95499999999999996</v>
      </c>
      <c r="O7" s="9">
        <v>245.45</v>
      </c>
      <c r="P7" s="9">
        <v>91</v>
      </c>
      <c r="Q7" s="9">
        <v>255</v>
      </c>
      <c r="R7" s="28"/>
      <c r="S7" s="10">
        <v>96</v>
      </c>
      <c r="T7" s="10">
        <v>2.2949999999999999</v>
      </c>
      <c r="U7" s="10">
        <v>251.167</v>
      </c>
      <c r="V7" s="10">
        <v>87</v>
      </c>
      <c r="W7" s="10">
        <v>255</v>
      </c>
    </row>
    <row r="8" spans="1:23" x14ac:dyDescent="0.25">
      <c r="A8" s="22">
        <v>120</v>
      </c>
      <c r="B8" s="22">
        <v>9.8260000000000005</v>
      </c>
      <c r="C8" s="22">
        <v>16.599</v>
      </c>
      <c r="D8" s="22">
        <v>13</v>
      </c>
      <c r="E8" s="22">
        <v>174</v>
      </c>
      <c r="F8" s="28"/>
      <c r="G8" s="19">
        <v>120</v>
      </c>
      <c r="H8" s="19">
        <v>5.375</v>
      </c>
      <c r="I8" s="19">
        <v>14.324999999999999</v>
      </c>
      <c r="J8" s="19">
        <v>13</v>
      </c>
      <c r="K8" s="19">
        <v>85</v>
      </c>
      <c r="L8" s="28"/>
      <c r="M8" s="9">
        <v>120</v>
      </c>
      <c r="N8" s="9">
        <v>5.0490000000000004</v>
      </c>
      <c r="O8" s="9">
        <v>251.38499999999999</v>
      </c>
      <c r="P8" s="9">
        <v>102</v>
      </c>
      <c r="Q8" s="9">
        <v>255</v>
      </c>
      <c r="R8" s="28"/>
      <c r="S8" s="10">
        <v>120</v>
      </c>
      <c r="T8" s="10">
        <v>4.4960000000000004</v>
      </c>
      <c r="U8" s="10">
        <v>251.036</v>
      </c>
      <c r="V8" s="10">
        <v>105</v>
      </c>
      <c r="W8" s="10">
        <v>255</v>
      </c>
    </row>
    <row r="9" spans="1:23" x14ac:dyDescent="0.25">
      <c r="A9" s="22">
        <v>144</v>
      </c>
      <c r="B9" s="22">
        <v>10.041</v>
      </c>
      <c r="C9" s="22">
        <v>14.536</v>
      </c>
      <c r="D9" s="22">
        <v>13</v>
      </c>
      <c r="E9" s="22">
        <v>131</v>
      </c>
      <c r="F9" s="28"/>
      <c r="G9" s="19">
        <v>144</v>
      </c>
      <c r="H9" s="19">
        <v>12.343</v>
      </c>
      <c r="I9" s="19">
        <v>13.967000000000001</v>
      </c>
      <c r="J9" s="19">
        <v>13</v>
      </c>
      <c r="K9" s="19">
        <v>100</v>
      </c>
      <c r="L9" s="28"/>
      <c r="M9" s="9">
        <v>144</v>
      </c>
      <c r="N9" s="9">
        <v>7.8</v>
      </c>
      <c r="O9" s="9">
        <v>252.18600000000001</v>
      </c>
      <c r="P9" s="9">
        <v>106</v>
      </c>
      <c r="Q9" s="9">
        <v>255</v>
      </c>
      <c r="R9" s="28"/>
      <c r="S9" s="10">
        <v>144</v>
      </c>
      <c r="T9" s="10">
        <v>5.0330000000000004</v>
      </c>
      <c r="U9" s="10">
        <v>251.55099999999999</v>
      </c>
      <c r="V9" s="10">
        <v>94</v>
      </c>
      <c r="W9" s="10">
        <v>255</v>
      </c>
    </row>
    <row r="10" spans="1:23" x14ac:dyDescent="0.25">
      <c r="A10" s="22">
        <v>168</v>
      </c>
      <c r="B10" s="22">
        <v>10.797000000000001</v>
      </c>
      <c r="C10" s="22">
        <v>16.329999999999998</v>
      </c>
      <c r="D10" s="22">
        <v>13</v>
      </c>
      <c r="E10" s="22">
        <v>166</v>
      </c>
      <c r="F10" s="28"/>
      <c r="G10" s="19">
        <v>168</v>
      </c>
      <c r="H10" s="19">
        <v>14.72</v>
      </c>
      <c r="I10" s="19">
        <v>13.784000000000001</v>
      </c>
      <c r="J10" s="19">
        <v>13</v>
      </c>
      <c r="K10" s="19">
        <v>98</v>
      </c>
      <c r="L10" s="28"/>
      <c r="M10" s="9">
        <v>168</v>
      </c>
      <c r="N10" s="9">
        <v>11.132</v>
      </c>
      <c r="O10" s="9">
        <v>252.852</v>
      </c>
      <c r="P10" s="9">
        <v>114</v>
      </c>
      <c r="Q10" s="9">
        <v>255</v>
      </c>
      <c r="R10" s="28"/>
      <c r="S10" s="10">
        <v>168</v>
      </c>
      <c r="T10" s="10">
        <v>6.7279999999999998</v>
      </c>
      <c r="U10" s="10">
        <v>251.79900000000001</v>
      </c>
      <c r="V10" s="10">
        <v>100</v>
      </c>
      <c r="W10" s="10">
        <v>255</v>
      </c>
    </row>
    <row r="11" spans="1:23" x14ac:dyDescent="0.25">
      <c r="A11" s="22">
        <v>192</v>
      </c>
      <c r="B11" s="22">
        <v>13.81</v>
      </c>
      <c r="C11" s="22">
        <v>14.598000000000001</v>
      </c>
      <c r="D11" s="22">
        <v>13</v>
      </c>
      <c r="E11" s="22">
        <v>116</v>
      </c>
      <c r="F11" s="28"/>
      <c r="G11" s="19">
        <v>192</v>
      </c>
      <c r="H11" s="19">
        <v>21.951000000000001</v>
      </c>
      <c r="I11" s="19">
        <v>14.045</v>
      </c>
      <c r="J11" s="19">
        <v>13</v>
      </c>
      <c r="K11" s="19">
        <v>101</v>
      </c>
      <c r="L11" s="28"/>
      <c r="M11" s="9">
        <v>192</v>
      </c>
      <c r="N11" s="9">
        <v>16.667999999999999</v>
      </c>
      <c r="O11" s="9">
        <v>253.52699999999999</v>
      </c>
      <c r="P11" s="9">
        <v>116</v>
      </c>
      <c r="Q11" s="9">
        <v>255</v>
      </c>
      <c r="R11" s="28"/>
      <c r="S11" s="10">
        <v>192</v>
      </c>
      <c r="T11" s="10">
        <v>10.01</v>
      </c>
      <c r="U11" s="10">
        <v>252.05099999999999</v>
      </c>
      <c r="V11" s="10">
        <v>65</v>
      </c>
      <c r="W11" s="10">
        <v>255</v>
      </c>
    </row>
    <row r="12" spans="1:23" x14ac:dyDescent="0.25">
      <c r="A12" s="22"/>
      <c r="B12" s="22"/>
      <c r="C12" s="22"/>
      <c r="D12" s="22"/>
      <c r="E12" s="22"/>
      <c r="F12" s="28"/>
      <c r="G12" s="19"/>
      <c r="H12" s="19"/>
      <c r="I12" s="19"/>
      <c r="J12" s="19"/>
      <c r="K12" s="19"/>
      <c r="L12" s="28"/>
      <c r="M12" s="9"/>
      <c r="N12" s="9"/>
      <c r="O12" s="9"/>
      <c r="P12" s="9"/>
      <c r="Q12" s="9"/>
      <c r="R12" s="28"/>
      <c r="S12" s="10"/>
      <c r="T12" s="10"/>
      <c r="U12" s="10"/>
      <c r="V12" s="10"/>
      <c r="W12" s="10"/>
    </row>
    <row r="13" spans="1:23" x14ac:dyDescent="0.25">
      <c r="A13" s="62" t="s">
        <v>30</v>
      </c>
      <c r="B13" s="62"/>
      <c r="C13" s="62"/>
      <c r="D13" s="62"/>
      <c r="E13" s="62"/>
      <c r="F13" s="28"/>
      <c r="G13" s="63" t="s">
        <v>31</v>
      </c>
      <c r="H13" s="63"/>
      <c r="I13" s="63"/>
      <c r="J13" s="63"/>
      <c r="K13" s="63"/>
      <c r="L13" s="28"/>
      <c r="M13" s="64" t="s">
        <v>28</v>
      </c>
      <c r="N13" s="64"/>
      <c r="O13" s="64"/>
      <c r="P13" s="64"/>
      <c r="Q13" s="64"/>
      <c r="R13" s="28"/>
      <c r="S13" s="60" t="s">
        <v>29</v>
      </c>
      <c r="T13" s="60"/>
      <c r="U13" s="60"/>
      <c r="V13" s="60"/>
      <c r="W13" s="60"/>
    </row>
    <row r="14" spans="1:23" x14ac:dyDescent="0.25">
      <c r="A14" s="22" t="s">
        <v>3</v>
      </c>
      <c r="B14" s="22" t="s">
        <v>4</v>
      </c>
      <c r="C14" s="22" t="s">
        <v>5</v>
      </c>
      <c r="D14" s="22" t="s">
        <v>6</v>
      </c>
      <c r="E14" s="22" t="s">
        <v>7</v>
      </c>
      <c r="F14" s="28"/>
      <c r="G14" s="19" t="s">
        <v>3</v>
      </c>
      <c r="H14" s="19" t="s">
        <v>4</v>
      </c>
      <c r="I14" s="19" t="s">
        <v>5</v>
      </c>
      <c r="J14" s="19" t="s">
        <v>6</v>
      </c>
      <c r="K14" s="19" t="s">
        <v>7</v>
      </c>
      <c r="L14" s="28"/>
      <c r="M14" s="9" t="s">
        <v>3</v>
      </c>
      <c r="N14" s="9" t="s">
        <v>4</v>
      </c>
      <c r="O14" s="9" t="s">
        <v>5</v>
      </c>
      <c r="P14" s="9" t="s">
        <v>6</v>
      </c>
      <c r="Q14" s="9" t="s">
        <v>7</v>
      </c>
      <c r="R14" s="28"/>
      <c r="S14" s="10" t="s">
        <v>3</v>
      </c>
      <c r="T14" s="10" t="s">
        <v>4</v>
      </c>
      <c r="U14" s="10" t="s">
        <v>5</v>
      </c>
      <c r="V14" s="10" t="s">
        <v>6</v>
      </c>
      <c r="W14" s="10" t="s">
        <v>7</v>
      </c>
    </row>
    <row r="15" spans="1:23" x14ac:dyDescent="0.25">
      <c r="A15" s="22">
        <v>0</v>
      </c>
      <c r="B15" s="22">
        <v>0.32900000000000001</v>
      </c>
      <c r="C15" s="22">
        <v>16.375</v>
      </c>
      <c r="D15" s="22">
        <v>13</v>
      </c>
      <c r="E15" s="22">
        <v>51</v>
      </c>
      <c r="F15" s="28"/>
      <c r="G15" s="19">
        <v>0</v>
      </c>
      <c r="H15" s="19">
        <v>0.35399999999999998</v>
      </c>
      <c r="I15" s="19">
        <v>15.429</v>
      </c>
      <c r="J15" s="19">
        <v>13</v>
      </c>
      <c r="K15" s="19">
        <v>37</v>
      </c>
      <c r="L15" s="28"/>
      <c r="M15" s="9">
        <v>0</v>
      </c>
      <c r="N15" s="9">
        <v>0.32900000000000001</v>
      </c>
      <c r="O15" s="9">
        <v>243.423</v>
      </c>
      <c r="P15" s="9">
        <v>131</v>
      </c>
      <c r="Q15" s="9">
        <v>255</v>
      </c>
      <c r="R15" s="28"/>
      <c r="S15" s="10">
        <v>0</v>
      </c>
      <c r="T15" s="10">
        <v>0.39200000000000002</v>
      </c>
      <c r="U15" s="10">
        <v>229.32300000000001</v>
      </c>
      <c r="V15" s="10">
        <v>67</v>
      </c>
      <c r="W15" s="10">
        <v>255</v>
      </c>
    </row>
    <row r="16" spans="1:23" x14ac:dyDescent="0.25">
      <c r="A16" s="22">
        <v>24</v>
      </c>
      <c r="B16" s="22">
        <v>0.52500000000000002</v>
      </c>
      <c r="C16" s="22">
        <v>17.722999999999999</v>
      </c>
      <c r="D16" s="22">
        <v>13</v>
      </c>
      <c r="E16" s="22">
        <v>88</v>
      </c>
      <c r="F16" s="28"/>
      <c r="G16" s="19">
        <v>24</v>
      </c>
      <c r="H16" s="19">
        <v>0.35399999999999998</v>
      </c>
      <c r="I16" s="19">
        <v>17.356999999999999</v>
      </c>
      <c r="J16" s="19">
        <v>13</v>
      </c>
      <c r="K16" s="19">
        <v>53</v>
      </c>
      <c r="L16" s="28"/>
      <c r="M16" s="9">
        <v>24</v>
      </c>
      <c r="N16" s="9">
        <v>0.35399999999999998</v>
      </c>
      <c r="O16" s="9">
        <v>242.81200000000001</v>
      </c>
      <c r="P16" s="9">
        <v>151</v>
      </c>
      <c r="Q16" s="9">
        <v>255</v>
      </c>
      <c r="R16" s="28"/>
      <c r="S16" s="10">
        <v>24</v>
      </c>
      <c r="T16" s="10">
        <v>0.39200000000000002</v>
      </c>
      <c r="U16" s="10">
        <v>228.80600000000001</v>
      </c>
      <c r="V16" s="10">
        <v>45</v>
      </c>
      <c r="W16" s="10">
        <v>255</v>
      </c>
    </row>
    <row r="17" spans="1:23" x14ac:dyDescent="0.25">
      <c r="A17" s="22">
        <v>48</v>
      </c>
      <c r="B17" s="22">
        <v>0.52500000000000002</v>
      </c>
      <c r="C17" s="22">
        <v>22.391999999999999</v>
      </c>
      <c r="D17" s="22">
        <v>13</v>
      </c>
      <c r="E17" s="22">
        <v>106</v>
      </c>
      <c r="F17" s="28"/>
      <c r="G17" s="19">
        <v>48</v>
      </c>
      <c r="H17" s="19">
        <v>0.68300000000000005</v>
      </c>
      <c r="I17" s="19">
        <v>17.420999999999999</v>
      </c>
      <c r="J17" s="19">
        <v>13</v>
      </c>
      <c r="K17" s="19">
        <v>92</v>
      </c>
      <c r="L17" s="28"/>
      <c r="M17" s="9">
        <v>48</v>
      </c>
      <c r="N17" s="9">
        <v>0.63200000000000001</v>
      </c>
      <c r="O17" s="9">
        <v>244.17500000000001</v>
      </c>
      <c r="P17" s="9">
        <v>94</v>
      </c>
      <c r="Q17" s="9">
        <v>255</v>
      </c>
      <c r="R17" s="28"/>
      <c r="S17" s="10">
        <v>48</v>
      </c>
      <c r="T17" s="10">
        <v>0.60699999999999998</v>
      </c>
      <c r="U17" s="10">
        <v>246.18799999999999</v>
      </c>
      <c r="V17" s="10">
        <v>152</v>
      </c>
      <c r="W17" s="10">
        <v>255</v>
      </c>
    </row>
    <row r="18" spans="1:23" x14ac:dyDescent="0.25">
      <c r="A18" s="22">
        <v>72</v>
      </c>
      <c r="B18" s="22">
        <v>1.556</v>
      </c>
      <c r="C18" s="22">
        <v>15.829000000000001</v>
      </c>
      <c r="D18" s="22">
        <v>13</v>
      </c>
      <c r="E18" s="22">
        <v>104</v>
      </c>
      <c r="F18" s="28"/>
      <c r="G18" s="19">
        <v>72</v>
      </c>
      <c r="H18" s="19">
        <v>4.8310000000000004</v>
      </c>
      <c r="I18" s="19">
        <v>14.677</v>
      </c>
      <c r="J18" s="19">
        <v>13</v>
      </c>
      <c r="K18" s="19">
        <v>100</v>
      </c>
      <c r="L18" s="28"/>
      <c r="M18" s="9">
        <v>72</v>
      </c>
      <c r="N18" s="9">
        <v>0.72399999999999998</v>
      </c>
      <c r="O18" s="9">
        <v>243.77699999999999</v>
      </c>
      <c r="P18" s="9">
        <v>90</v>
      </c>
      <c r="Q18" s="9">
        <v>255</v>
      </c>
      <c r="R18" s="28"/>
      <c r="S18" s="10">
        <v>72</v>
      </c>
      <c r="T18" s="10">
        <v>1.0880000000000001</v>
      </c>
      <c r="U18" s="10">
        <v>249.465</v>
      </c>
      <c r="V18" s="10">
        <v>120</v>
      </c>
      <c r="W18" s="10">
        <v>255</v>
      </c>
    </row>
    <row r="19" spans="1:23" x14ac:dyDescent="0.25">
      <c r="A19" s="22">
        <v>96</v>
      </c>
      <c r="B19" s="22">
        <v>4.3719999999999999</v>
      </c>
      <c r="C19" s="22">
        <v>15.097</v>
      </c>
      <c r="D19" s="22">
        <v>13</v>
      </c>
      <c r="E19" s="22">
        <v>118</v>
      </c>
      <c r="F19" s="28"/>
      <c r="G19" s="19">
        <v>96</v>
      </c>
      <c r="H19" s="19">
        <v>7.12</v>
      </c>
      <c r="I19" s="19">
        <v>14.342000000000001</v>
      </c>
      <c r="J19" s="19">
        <v>13</v>
      </c>
      <c r="K19" s="19">
        <v>98</v>
      </c>
      <c r="L19" s="28"/>
      <c r="M19" s="9">
        <v>96</v>
      </c>
      <c r="N19" s="9">
        <v>0.88800000000000001</v>
      </c>
      <c r="O19" s="9">
        <v>247.05</v>
      </c>
      <c r="P19" s="9">
        <v>119</v>
      </c>
      <c r="Q19" s="9">
        <v>255</v>
      </c>
      <c r="R19" s="28"/>
      <c r="S19" s="10">
        <v>96</v>
      </c>
      <c r="T19" s="10">
        <v>2.2949999999999999</v>
      </c>
      <c r="U19" s="10">
        <v>251.904</v>
      </c>
      <c r="V19" s="10">
        <v>126</v>
      </c>
      <c r="W19" s="10">
        <v>255</v>
      </c>
    </row>
    <row r="20" spans="1:23" x14ac:dyDescent="0.25">
      <c r="A20" s="22">
        <v>120</v>
      </c>
      <c r="B20" s="22">
        <v>9.6999999999999993</v>
      </c>
      <c r="C20" s="22">
        <v>14.596</v>
      </c>
      <c r="D20" s="22">
        <v>13</v>
      </c>
      <c r="E20" s="22">
        <v>141</v>
      </c>
      <c r="F20" s="28"/>
      <c r="G20" s="19">
        <v>120</v>
      </c>
      <c r="H20" s="19">
        <v>12.523</v>
      </c>
      <c r="I20" s="19">
        <v>15.494</v>
      </c>
      <c r="J20" s="19">
        <v>13</v>
      </c>
      <c r="K20" s="19">
        <v>132</v>
      </c>
      <c r="L20" s="28"/>
      <c r="M20" s="9">
        <v>120</v>
      </c>
      <c r="N20" s="9">
        <v>5.0490000000000004</v>
      </c>
      <c r="O20" s="9">
        <v>251.83199999999999</v>
      </c>
      <c r="P20" s="9">
        <v>124</v>
      </c>
      <c r="Q20" s="9">
        <v>255</v>
      </c>
      <c r="R20" s="28"/>
      <c r="S20" s="10">
        <v>120</v>
      </c>
      <c r="T20" s="10">
        <v>6.367</v>
      </c>
      <c r="U20" s="10">
        <v>252.75200000000001</v>
      </c>
      <c r="V20" s="10">
        <v>99</v>
      </c>
      <c r="W20" s="10">
        <v>255</v>
      </c>
    </row>
    <row r="21" spans="1:23" x14ac:dyDescent="0.25">
      <c r="A21" s="22">
        <v>144</v>
      </c>
      <c r="B21" s="22">
        <v>9.8770000000000007</v>
      </c>
      <c r="C21" s="22">
        <v>14.589</v>
      </c>
      <c r="D21" s="22">
        <v>13</v>
      </c>
      <c r="E21" s="22">
        <v>128</v>
      </c>
      <c r="F21" s="28"/>
      <c r="G21" s="19">
        <v>144</v>
      </c>
      <c r="H21" s="19">
        <v>12.691000000000001</v>
      </c>
      <c r="I21" s="19">
        <v>16.861999999999998</v>
      </c>
      <c r="J21" s="19">
        <v>13</v>
      </c>
      <c r="K21" s="19">
        <v>136</v>
      </c>
      <c r="L21" s="28"/>
      <c r="M21" s="9">
        <v>144</v>
      </c>
      <c r="N21" s="9">
        <v>7.8</v>
      </c>
      <c r="O21" s="9">
        <v>248.62100000000001</v>
      </c>
      <c r="P21" s="9">
        <v>23</v>
      </c>
      <c r="Q21" s="9">
        <v>255</v>
      </c>
      <c r="R21" s="28"/>
      <c r="S21" s="10">
        <v>144</v>
      </c>
      <c r="T21" s="10">
        <v>6.367</v>
      </c>
      <c r="U21" s="10">
        <v>228.881</v>
      </c>
      <c r="V21" s="10">
        <v>23</v>
      </c>
      <c r="W21" s="10">
        <v>255</v>
      </c>
    </row>
    <row r="22" spans="1:23" x14ac:dyDescent="0.25">
      <c r="A22" s="22">
        <v>168</v>
      </c>
      <c r="B22" s="22">
        <v>10.474</v>
      </c>
      <c r="C22" s="22">
        <v>14.292</v>
      </c>
      <c r="D22" s="22">
        <v>13</v>
      </c>
      <c r="E22" s="22">
        <v>142</v>
      </c>
      <c r="F22" s="28"/>
      <c r="G22" s="19">
        <v>168</v>
      </c>
      <c r="H22" s="19">
        <v>17.274999999999999</v>
      </c>
      <c r="I22" s="19">
        <v>16.352</v>
      </c>
      <c r="J22" s="19">
        <v>13</v>
      </c>
      <c r="K22" s="19">
        <v>142</v>
      </c>
      <c r="L22" s="28"/>
      <c r="M22" s="9">
        <v>168</v>
      </c>
      <c r="N22" s="9">
        <v>13.791</v>
      </c>
      <c r="O22" s="9">
        <v>245.34100000000001</v>
      </c>
      <c r="P22" s="9">
        <v>17</v>
      </c>
      <c r="Q22" s="9">
        <v>255</v>
      </c>
      <c r="R22" s="28"/>
      <c r="S22" s="10">
        <v>168</v>
      </c>
      <c r="T22" s="10">
        <v>8.4920000000000009</v>
      </c>
      <c r="U22" s="10">
        <v>243.93299999999999</v>
      </c>
      <c r="V22" s="10">
        <v>23</v>
      </c>
      <c r="W22" s="10">
        <v>255</v>
      </c>
    </row>
    <row r="23" spans="1:23" x14ac:dyDescent="0.25">
      <c r="A23" s="22">
        <v>192</v>
      </c>
      <c r="B23" s="22">
        <v>15.656000000000001</v>
      </c>
      <c r="C23" s="22">
        <v>13.944000000000001</v>
      </c>
      <c r="D23" s="22">
        <v>13</v>
      </c>
      <c r="E23" s="22">
        <v>134</v>
      </c>
      <c r="F23" s="28"/>
      <c r="G23" s="19">
        <v>192</v>
      </c>
      <c r="H23" s="19">
        <v>25.309000000000001</v>
      </c>
      <c r="I23" s="19">
        <v>15.481999999999999</v>
      </c>
      <c r="J23" s="19">
        <v>13</v>
      </c>
      <c r="K23" s="19">
        <v>137</v>
      </c>
      <c r="L23" s="28"/>
      <c r="M23" s="9">
        <v>192</v>
      </c>
      <c r="N23" s="9">
        <v>18.795999999999999</v>
      </c>
      <c r="O23" s="9">
        <v>249.904</v>
      </c>
      <c r="P23" s="9">
        <v>32</v>
      </c>
      <c r="Q23" s="9">
        <v>255</v>
      </c>
      <c r="R23" s="28"/>
      <c r="S23" s="10">
        <v>192</v>
      </c>
      <c r="T23" s="10">
        <v>10.351000000000001</v>
      </c>
      <c r="U23" s="10">
        <v>246.898</v>
      </c>
      <c r="V23" s="10">
        <v>15</v>
      </c>
      <c r="W23" s="10">
        <v>255</v>
      </c>
    </row>
    <row r="26" spans="1:23" ht="15" customHeight="1" x14ac:dyDescent="0.25">
      <c r="A26" s="50" t="s">
        <v>17</v>
      </c>
      <c r="B26" s="50"/>
      <c r="C26" s="50"/>
      <c r="D26" s="50"/>
      <c r="E26" s="50"/>
      <c r="G26" s="50" t="s">
        <v>44</v>
      </c>
      <c r="H26" s="50"/>
      <c r="I26" s="50"/>
      <c r="J26" s="50"/>
      <c r="K26" s="50"/>
    </row>
    <row r="27" spans="1:23" x14ac:dyDescent="0.25">
      <c r="A27" s="37" t="s">
        <v>3</v>
      </c>
      <c r="B27" s="38" t="s">
        <v>13</v>
      </c>
      <c r="C27" s="16" t="s">
        <v>14</v>
      </c>
      <c r="D27" s="7" t="s">
        <v>15</v>
      </c>
      <c r="E27" s="5" t="s">
        <v>16</v>
      </c>
      <c r="G27" s="26" t="s">
        <v>21</v>
      </c>
      <c r="H27" s="40" t="s">
        <v>22</v>
      </c>
      <c r="I27" s="12" t="s">
        <v>23</v>
      </c>
      <c r="J27" s="2" t="s">
        <v>24</v>
      </c>
      <c r="K27" s="4" t="s">
        <v>25</v>
      </c>
      <c r="N27" t="s">
        <v>66</v>
      </c>
      <c r="O27" t="s">
        <v>67</v>
      </c>
    </row>
    <row r="28" spans="1:23" ht="15.75" x14ac:dyDescent="0.25">
      <c r="A28" s="37">
        <v>0</v>
      </c>
      <c r="B28" s="38">
        <v>0.32900000000000001</v>
      </c>
      <c r="C28" s="16">
        <v>0.32900000000000001</v>
      </c>
      <c r="D28" s="7">
        <v>0.35399999999999998</v>
      </c>
      <c r="E28" s="5">
        <v>0.35399999999999998</v>
      </c>
      <c r="G28" s="35">
        <v>0</v>
      </c>
      <c r="H28" s="41">
        <v>0.32361042600000001</v>
      </c>
      <c r="I28" s="41">
        <v>0.32361042600000001</v>
      </c>
      <c r="J28" s="41">
        <v>0.33568055699999999</v>
      </c>
      <c r="K28" s="41">
        <v>0.33568055699999999</v>
      </c>
      <c r="M28" t="s">
        <v>22</v>
      </c>
      <c r="N28" s="70">
        <f>(SLOPE(H28:H36,G28:G36)*10)</f>
        <v>2.5304923509999999</v>
      </c>
      <c r="O28" s="70">
        <f>RSQ(H28:H36,G28:G36)</f>
        <v>0.93290675175711557</v>
      </c>
    </row>
    <row r="29" spans="1:23" ht="15.75" x14ac:dyDescent="0.25">
      <c r="A29" s="37">
        <v>24</v>
      </c>
      <c r="B29" s="38">
        <v>0.56000000000000005</v>
      </c>
      <c r="C29" s="16">
        <v>0.35399999999999998</v>
      </c>
      <c r="D29" s="7">
        <v>0.35399999999999998</v>
      </c>
      <c r="E29" s="5">
        <v>0.35399999999999998</v>
      </c>
      <c r="G29" s="35">
        <v>1</v>
      </c>
      <c r="H29" s="41">
        <v>0.42220033099999998</v>
      </c>
      <c r="I29" s="41">
        <v>0.33568055699999999</v>
      </c>
      <c r="J29" s="41">
        <v>0.33568055699999999</v>
      </c>
      <c r="K29" s="41">
        <v>0.33568055699999999</v>
      </c>
      <c r="M29" t="s">
        <v>23</v>
      </c>
      <c r="N29" s="70">
        <f>(SLOPE(I28:I36,G28:G36)*10)</f>
        <v>3.0579779518333341</v>
      </c>
      <c r="O29" s="70">
        <f>RSQ(I28:I36,G28:G36)</f>
        <v>0.95384970000239255</v>
      </c>
    </row>
    <row r="30" spans="1:23" ht="15.75" x14ac:dyDescent="0.25">
      <c r="A30" s="37">
        <v>48</v>
      </c>
      <c r="B30" s="38">
        <v>0.56000000000000005</v>
      </c>
      <c r="C30" s="16">
        <v>0.71099999999999997</v>
      </c>
      <c r="D30" s="7">
        <v>0.72399999999999998</v>
      </c>
      <c r="E30" s="5">
        <v>0.65400000000000003</v>
      </c>
      <c r="G30" s="35">
        <v>2</v>
      </c>
      <c r="H30" s="41">
        <v>0.42220033099999998</v>
      </c>
      <c r="I30" s="41">
        <v>0.475728704</v>
      </c>
      <c r="J30" s="41">
        <v>0.48005814099999999</v>
      </c>
      <c r="K30" s="41">
        <v>0.45626108599999998</v>
      </c>
      <c r="M30" t="s">
        <v>24</v>
      </c>
      <c r="N30" s="70">
        <f>(SLOPE(J28:J36,G28:G36)*10)</f>
        <v>2.5797399014999995</v>
      </c>
      <c r="O30" s="70">
        <f>RSQ(J28:J36,G28:G36)</f>
        <v>0.88975290116634786</v>
      </c>
    </row>
    <row r="31" spans="1:23" ht="15.75" x14ac:dyDescent="0.25">
      <c r="A31" s="37">
        <v>72</v>
      </c>
      <c r="B31" s="38">
        <v>1.556</v>
      </c>
      <c r="C31" s="16">
        <v>1.714</v>
      </c>
      <c r="D31" s="7">
        <v>0.75900000000000001</v>
      </c>
      <c r="E31" s="5">
        <v>1.151</v>
      </c>
      <c r="G31" s="35">
        <v>3</v>
      </c>
      <c r="H31" s="41">
        <v>0.70376773500000001</v>
      </c>
      <c r="I31" s="41">
        <v>0.738635139</v>
      </c>
      <c r="J31" s="41">
        <v>0.49152480999999998</v>
      </c>
      <c r="K31" s="41">
        <v>0.60528821399999999</v>
      </c>
      <c r="M31" t="s">
        <v>25</v>
      </c>
      <c r="N31" s="70">
        <f>(SLOPE(K28:K36,G28:G36)*10)</f>
        <v>1.8984103750000001</v>
      </c>
      <c r="O31" s="70">
        <f>RSQ(K28:K36,G28:G36)</f>
        <v>0.96509139722431836</v>
      </c>
    </row>
    <row r="32" spans="1:23" ht="15.75" x14ac:dyDescent="0.25">
      <c r="A32" s="37">
        <v>96</v>
      </c>
      <c r="B32" s="38">
        <v>4.3719999999999999</v>
      </c>
      <c r="C32" s="16">
        <v>4.0910000000000002</v>
      </c>
      <c r="D32" s="7">
        <v>0.95499999999999996</v>
      </c>
      <c r="E32" s="5">
        <v>2.2949999999999999</v>
      </c>
      <c r="G32" s="35">
        <v>4</v>
      </c>
      <c r="H32" s="41">
        <v>1.1796811300000001</v>
      </c>
      <c r="I32" s="41">
        <v>1.1411409640000001</v>
      </c>
      <c r="J32" s="41">
        <v>0.55134855599999999</v>
      </c>
      <c r="K32" s="41">
        <v>0.85470432299999999</v>
      </c>
    </row>
    <row r="33" spans="1:11" ht="15.75" x14ac:dyDescent="0.25">
      <c r="A33" s="37">
        <v>120</v>
      </c>
      <c r="B33" s="38">
        <v>9.8260000000000005</v>
      </c>
      <c r="C33" s="16">
        <v>5.375</v>
      </c>
      <c r="D33" s="7">
        <v>5.0490000000000004</v>
      </c>
      <c r="E33" s="5">
        <v>4.4960000000000004</v>
      </c>
      <c r="G33" s="35">
        <v>5</v>
      </c>
      <c r="H33" s="41">
        <v>1.768532054</v>
      </c>
      <c r="I33" s="41">
        <v>1.30801821</v>
      </c>
      <c r="J33" s="41">
        <v>1.267731382</v>
      </c>
      <c r="K33" s="41">
        <v>1.1962934009999999</v>
      </c>
    </row>
    <row r="34" spans="1:11" ht="15.75" x14ac:dyDescent="0.25">
      <c r="A34" s="37">
        <v>144</v>
      </c>
      <c r="B34" s="38">
        <v>10.041</v>
      </c>
      <c r="C34" s="16">
        <v>12.343</v>
      </c>
      <c r="D34" s="7">
        <v>7.8</v>
      </c>
      <c r="E34" s="5">
        <v>5.0330000000000004</v>
      </c>
      <c r="G34" s="35">
        <v>6</v>
      </c>
      <c r="H34" s="41">
        <v>1.787775739</v>
      </c>
      <c r="I34" s="41">
        <v>1.9821427140000001</v>
      </c>
      <c r="J34" s="41">
        <v>1.5756939130000001</v>
      </c>
      <c r="K34" s="41">
        <v>1.265721103</v>
      </c>
    </row>
    <row r="35" spans="1:11" ht="15.75" x14ac:dyDescent="0.25">
      <c r="A35" s="37">
        <v>168</v>
      </c>
      <c r="B35" s="38">
        <v>10.797000000000001</v>
      </c>
      <c r="C35" s="16">
        <v>14.72</v>
      </c>
      <c r="D35" s="7">
        <v>11.132</v>
      </c>
      <c r="E35" s="5">
        <v>6.7279999999999998</v>
      </c>
      <c r="G35" s="35">
        <v>7</v>
      </c>
      <c r="H35" s="41">
        <v>1.853856468</v>
      </c>
      <c r="I35" s="41">
        <v>2.1646040210000002</v>
      </c>
      <c r="J35" s="41">
        <v>1.8823967079999999</v>
      </c>
      <c r="K35" s="41">
        <v>1.4634151520000001</v>
      </c>
    </row>
    <row r="36" spans="1:11" ht="15.75" x14ac:dyDescent="0.25">
      <c r="A36" s="37">
        <v>192</v>
      </c>
      <c r="B36" s="38">
        <v>13.81</v>
      </c>
      <c r="C36" s="16">
        <v>21.951000000000001</v>
      </c>
      <c r="D36" s="7">
        <v>16.667999999999999</v>
      </c>
      <c r="E36" s="5">
        <v>10.01</v>
      </c>
      <c r="G36" s="35">
        <v>8</v>
      </c>
      <c r="H36" s="41">
        <v>2.0966280660000001</v>
      </c>
      <c r="I36" s="41">
        <v>2.6433319829999999</v>
      </c>
      <c r="J36" s="41">
        <v>2.3033837670000001</v>
      </c>
      <c r="K36" s="41">
        <v>1.7850138680000001</v>
      </c>
    </row>
    <row r="37" spans="1:11" x14ac:dyDescent="0.25">
      <c r="G37" s="30"/>
    </row>
    <row r="38" spans="1:11" x14ac:dyDescent="0.25">
      <c r="A38" s="50" t="s">
        <v>47</v>
      </c>
      <c r="B38" s="50"/>
      <c r="C38" s="50"/>
      <c r="D38" s="50"/>
    </row>
    <row r="39" spans="1:11" x14ac:dyDescent="0.25">
      <c r="A39" s="39" t="s">
        <v>3</v>
      </c>
      <c r="B39" s="39" t="s">
        <v>18</v>
      </c>
      <c r="C39" s="39" t="s">
        <v>19</v>
      </c>
      <c r="D39" s="39" t="s">
        <v>52</v>
      </c>
    </row>
    <row r="40" spans="1:11" x14ac:dyDescent="0.25">
      <c r="A40" s="39">
        <v>0</v>
      </c>
      <c r="B40" s="39">
        <v>0.32361042600000001</v>
      </c>
      <c r="C40" s="53">
        <f>SLOPE(H28:H36,G28:G36)</f>
        <v>0.25304923509999999</v>
      </c>
      <c r="D40" s="61">
        <f>(C40*10)</f>
        <v>2.5304923509999999</v>
      </c>
    </row>
    <row r="41" spans="1:11" x14ac:dyDescent="0.25">
      <c r="A41" s="39">
        <v>24</v>
      </c>
      <c r="B41" s="39">
        <v>0.42220033099999998</v>
      </c>
      <c r="C41" s="53"/>
      <c r="D41" s="61"/>
    </row>
    <row r="42" spans="1:11" x14ac:dyDescent="0.25">
      <c r="A42" s="39">
        <v>48</v>
      </c>
      <c r="B42" s="39">
        <v>0.42220033099999998</v>
      </c>
      <c r="C42" s="53"/>
      <c r="D42" s="61"/>
    </row>
    <row r="43" spans="1:11" x14ac:dyDescent="0.25">
      <c r="A43" s="39">
        <v>72</v>
      </c>
      <c r="B43" s="39">
        <v>0.70376773500000001</v>
      </c>
      <c r="C43" s="53"/>
      <c r="D43" s="61"/>
    </row>
    <row r="44" spans="1:11" x14ac:dyDescent="0.25">
      <c r="A44" s="39">
        <v>96</v>
      </c>
      <c r="B44" s="39">
        <v>1.1796811300000001</v>
      </c>
      <c r="C44" s="53"/>
      <c r="D44" s="61"/>
    </row>
    <row r="45" spans="1:11" x14ac:dyDescent="0.25">
      <c r="A45" s="39">
        <v>120</v>
      </c>
      <c r="B45" s="39">
        <v>1.768532054</v>
      </c>
      <c r="C45" s="53"/>
      <c r="D45" s="61"/>
    </row>
    <row r="46" spans="1:11" x14ac:dyDescent="0.25">
      <c r="A46" s="39">
        <v>144</v>
      </c>
      <c r="B46" s="39">
        <v>1.787775739</v>
      </c>
      <c r="C46" s="53"/>
      <c r="D46" s="61"/>
    </row>
    <row r="47" spans="1:11" x14ac:dyDescent="0.25">
      <c r="A47" s="39">
        <v>168</v>
      </c>
      <c r="B47" s="39">
        <v>1.853856468</v>
      </c>
      <c r="C47" s="53"/>
      <c r="D47" s="61"/>
    </row>
    <row r="48" spans="1:11" x14ac:dyDescent="0.25">
      <c r="A48" s="39">
        <v>192</v>
      </c>
      <c r="B48" s="39">
        <v>2.0966280660000001</v>
      </c>
      <c r="C48" s="53"/>
      <c r="D48" s="61"/>
    </row>
    <row r="50" spans="1:4" x14ac:dyDescent="0.25">
      <c r="A50" s="50" t="s">
        <v>48</v>
      </c>
      <c r="B50" s="50"/>
      <c r="C50" s="50"/>
      <c r="D50" s="50"/>
    </row>
    <row r="51" spans="1:4" x14ac:dyDescent="0.25">
      <c r="A51" s="13" t="s">
        <v>3</v>
      </c>
      <c r="B51" s="13" t="s">
        <v>18</v>
      </c>
      <c r="C51" s="13" t="s">
        <v>19</v>
      </c>
      <c r="D51" s="13" t="s">
        <v>20</v>
      </c>
    </row>
    <row r="52" spans="1:4" x14ac:dyDescent="0.25">
      <c r="A52" s="13">
        <v>0</v>
      </c>
      <c r="B52" s="13">
        <v>0.32361042600000001</v>
      </c>
      <c r="C52" s="54">
        <f>SLOPE(I28:I36,G28:G36)</f>
        <v>0.30579779518333339</v>
      </c>
      <c r="D52" s="59">
        <f>(C52*10)</f>
        <v>3.0579779518333341</v>
      </c>
    </row>
    <row r="53" spans="1:4" x14ac:dyDescent="0.25">
      <c r="A53" s="13">
        <v>24</v>
      </c>
      <c r="B53" s="13">
        <v>0.33568055699999999</v>
      </c>
      <c r="C53" s="54"/>
      <c r="D53" s="59"/>
    </row>
    <row r="54" spans="1:4" x14ac:dyDescent="0.25">
      <c r="A54" s="13">
        <v>48</v>
      </c>
      <c r="B54" s="13">
        <v>0.475728704</v>
      </c>
      <c r="C54" s="54"/>
      <c r="D54" s="59"/>
    </row>
    <row r="55" spans="1:4" x14ac:dyDescent="0.25">
      <c r="A55" s="13">
        <v>72</v>
      </c>
      <c r="B55" s="13">
        <v>0.738635139</v>
      </c>
      <c r="C55" s="54"/>
      <c r="D55" s="59"/>
    </row>
    <row r="56" spans="1:4" x14ac:dyDescent="0.25">
      <c r="A56" s="13">
        <v>96</v>
      </c>
      <c r="B56" s="13">
        <v>1.1411409640000001</v>
      </c>
      <c r="C56" s="54"/>
      <c r="D56" s="59"/>
    </row>
    <row r="57" spans="1:4" x14ac:dyDescent="0.25">
      <c r="A57" s="13">
        <v>120</v>
      </c>
      <c r="B57" s="13">
        <v>1.30801821</v>
      </c>
      <c r="C57" s="54"/>
      <c r="D57" s="59"/>
    </row>
    <row r="58" spans="1:4" x14ac:dyDescent="0.25">
      <c r="A58" s="13">
        <v>144</v>
      </c>
      <c r="B58" s="13">
        <v>1.9821427140000001</v>
      </c>
      <c r="C58" s="54"/>
      <c r="D58" s="59"/>
    </row>
    <row r="59" spans="1:4" x14ac:dyDescent="0.25">
      <c r="A59" s="13">
        <v>168</v>
      </c>
      <c r="B59" s="13">
        <v>2.1646040210000002</v>
      </c>
      <c r="C59" s="54"/>
      <c r="D59" s="59"/>
    </row>
    <row r="60" spans="1:4" x14ac:dyDescent="0.25">
      <c r="A60" s="13">
        <v>192</v>
      </c>
      <c r="B60" s="13">
        <v>2.6433319829999999</v>
      </c>
      <c r="C60" s="54"/>
      <c r="D60" s="59"/>
    </row>
    <row r="62" spans="1:4" x14ac:dyDescent="0.25">
      <c r="A62" s="50" t="s">
        <v>49</v>
      </c>
      <c r="B62" s="50"/>
      <c r="C62" s="50"/>
      <c r="D62" s="50"/>
    </row>
    <row r="63" spans="1:4" x14ac:dyDescent="0.25">
      <c r="A63" s="1" t="s">
        <v>3</v>
      </c>
      <c r="B63" s="1" t="s">
        <v>18</v>
      </c>
      <c r="C63" s="1" t="s">
        <v>19</v>
      </c>
      <c r="D63" s="1" t="s">
        <v>20</v>
      </c>
    </row>
    <row r="64" spans="1:4" x14ac:dyDescent="0.25">
      <c r="A64" s="1">
        <v>0</v>
      </c>
      <c r="B64" s="1">
        <v>0.33568055699999999</v>
      </c>
      <c r="C64" s="49">
        <f>SLOPE(J28:J36,G28:G36)</f>
        <v>0.25797399014999994</v>
      </c>
      <c r="D64" s="49">
        <f>(C64*10)</f>
        <v>2.5797399014999995</v>
      </c>
    </row>
    <row r="65" spans="1:4" x14ac:dyDescent="0.25">
      <c r="A65" s="1">
        <v>24</v>
      </c>
      <c r="B65" s="1">
        <v>0.33568055699999999</v>
      </c>
      <c r="C65" s="49"/>
      <c r="D65" s="49"/>
    </row>
    <row r="66" spans="1:4" x14ac:dyDescent="0.25">
      <c r="A66" s="1">
        <v>48</v>
      </c>
      <c r="B66" s="1">
        <v>0.48005814099999999</v>
      </c>
      <c r="C66" s="49"/>
      <c r="D66" s="49"/>
    </row>
    <row r="67" spans="1:4" x14ac:dyDescent="0.25">
      <c r="A67" s="1">
        <v>72</v>
      </c>
      <c r="B67" s="1">
        <v>0.49152480999999998</v>
      </c>
      <c r="C67" s="49"/>
      <c r="D67" s="49"/>
    </row>
    <row r="68" spans="1:4" x14ac:dyDescent="0.25">
      <c r="A68" s="1">
        <v>96</v>
      </c>
      <c r="B68" s="1">
        <v>0.55134855599999999</v>
      </c>
      <c r="C68" s="49"/>
      <c r="D68" s="49"/>
    </row>
    <row r="69" spans="1:4" x14ac:dyDescent="0.25">
      <c r="A69" s="1">
        <v>120</v>
      </c>
      <c r="B69" s="1">
        <v>1.267731382</v>
      </c>
      <c r="C69" s="49"/>
      <c r="D69" s="49"/>
    </row>
    <row r="70" spans="1:4" x14ac:dyDescent="0.25">
      <c r="A70" s="1">
        <v>144</v>
      </c>
      <c r="B70" s="1">
        <v>1.5756939130000001</v>
      </c>
      <c r="C70" s="49"/>
      <c r="D70" s="49"/>
    </row>
    <row r="71" spans="1:4" x14ac:dyDescent="0.25">
      <c r="A71" s="1">
        <v>168</v>
      </c>
      <c r="B71" s="1">
        <v>1.8823967079999999</v>
      </c>
      <c r="C71" s="49"/>
      <c r="D71" s="49"/>
    </row>
    <row r="72" spans="1:4" x14ac:dyDescent="0.25">
      <c r="A72" s="1">
        <v>192</v>
      </c>
      <c r="B72" s="1">
        <v>2.3033837670000001</v>
      </c>
      <c r="C72" s="49"/>
      <c r="D72" s="49"/>
    </row>
    <row r="74" spans="1:4" x14ac:dyDescent="0.25">
      <c r="A74" s="47" t="s">
        <v>42</v>
      </c>
      <c r="B74" s="47"/>
      <c r="C74" s="47"/>
      <c r="D74" s="47"/>
    </row>
    <row r="75" spans="1:4" x14ac:dyDescent="0.25">
      <c r="A75" s="3" t="s">
        <v>3</v>
      </c>
      <c r="B75" s="3" t="s">
        <v>18</v>
      </c>
      <c r="C75" s="3" t="s">
        <v>19</v>
      </c>
      <c r="D75" s="3" t="s">
        <v>20</v>
      </c>
    </row>
    <row r="76" spans="1:4" x14ac:dyDescent="0.25">
      <c r="A76" s="3">
        <v>0</v>
      </c>
      <c r="B76" s="3">
        <v>0.33568055699999999</v>
      </c>
      <c r="C76" s="51">
        <f>SLOPE(K28:K36,G28:G36)</f>
        <v>0.1898410375</v>
      </c>
      <c r="D76" s="51">
        <f>(C76*10)</f>
        <v>1.8984103750000001</v>
      </c>
    </row>
    <row r="77" spans="1:4" x14ac:dyDescent="0.25">
      <c r="A77" s="3">
        <v>24</v>
      </c>
      <c r="B77" s="3">
        <v>0.33568055699999999</v>
      </c>
      <c r="C77" s="51"/>
      <c r="D77" s="51"/>
    </row>
    <row r="78" spans="1:4" x14ac:dyDescent="0.25">
      <c r="A78" s="3">
        <v>48</v>
      </c>
      <c r="B78" s="3">
        <v>0.45626108599999998</v>
      </c>
      <c r="C78" s="51"/>
      <c r="D78" s="51"/>
    </row>
    <row r="79" spans="1:4" x14ac:dyDescent="0.25">
      <c r="A79" s="3">
        <v>72</v>
      </c>
      <c r="B79" s="3">
        <v>0.60528821399999999</v>
      </c>
      <c r="C79" s="51"/>
      <c r="D79" s="51"/>
    </row>
    <row r="80" spans="1:4" x14ac:dyDescent="0.25">
      <c r="A80" s="3">
        <v>96</v>
      </c>
      <c r="B80" s="3">
        <v>0.85470432299999999</v>
      </c>
      <c r="C80" s="51"/>
      <c r="D80" s="51"/>
    </row>
    <row r="81" spans="1:4" x14ac:dyDescent="0.25">
      <c r="A81" s="3">
        <v>120</v>
      </c>
      <c r="B81" s="3">
        <v>1.1962934009999999</v>
      </c>
      <c r="C81" s="51"/>
      <c r="D81" s="51"/>
    </row>
    <row r="82" spans="1:4" x14ac:dyDescent="0.25">
      <c r="A82" s="3">
        <v>144</v>
      </c>
      <c r="B82" s="3">
        <v>1.265721103</v>
      </c>
      <c r="C82" s="51"/>
      <c r="D82" s="51"/>
    </row>
    <row r="83" spans="1:4" x14ac:dyDescent="0.25">
      <c r="A83" s="3">
        <v>168</v>
      </c>
      <c r="B83" s="3">
        <v>1.4634151520000001</v>
      </c>
      <c r="C83" s="51"/>
      <c r="D83" s="51"/>
    </row>
    <row r="84" spans="1:4" x14ac:dyDescent="0.25">
      <c r="A84" s="3">
        <v>192</v>
      </c>
      <c r="B84" s="3">
        <v>1.7850138680000001</v>
      </c>
      <c r="C84" s="51"/>
      <c r="D84" s="51"/>
    </row>
  </sheetData>
  <mergeCells count="21">
    <mergeCell ref="S1:W1"/>
    <mergeCell ref="S13:W13"/>
    <mergeCell ref="A26:E26"/>
    <mergeCell ref="C40:C48"/>
    <mergeCell ref="D40:D48"/>
    <mergeCell ref="A1:E1"/>
    <mergeCell ref="G1:K1"/>
    <mergeCell ref="A13:E13"/>
    <mergeCell ref="G13:K13"/>
    <mergeCell ref="M13:Q13"/>
    <mergeCell ref="M1:Q1"/>
    <mergeCell ref="C76:C84"/>
    <mergeCell ref="D76:D84"/>
    <mergeCell ref="G26:K26"/>
    <mergeCell ref="C52:C60"/>
    <mergeCell ref="D52:D60"/>
    <mergeCell ref="C64:C72"/>
    <mergeCell ref="D64:D72"/>
    <mergeCell ref="A38:D38"/>
    <mergeCell ref="A50:D50"/>
    <mergeCell ref="A62:D6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C269FD-356A-4E37-8586-2A90AD503426}">
  <dimension ref="B2:Z45"/>
  <sheetViews>
    <sheetView topLeftCell="A10" zoomScale="70" zoomScaleNormal="70" workbookViewId="0">
      <selection activeCell="E51" sqref="E51"/>
    </sheetView>
  </sheetViews>
  <sheetFormatPr baseColWidth="10" defaultRowHeight="15" x14ac:dyDescent="0.25"/>
  <sheetData>
    <row r="2" spans="10:26" x14ac:dyDescent="0.25">
      <c r="J2" s="67" t="s">
        <v>34</v>
      </c>
      <c r="K2" s="67"/>
      <c r="L2" s="67"/>
      <c r="M2" s="67"/>
      <c r="N2" s="67"/>
      <c r="O2" s="67"/>
      <c r="P2" s="67"/>
      <c r="Q2" s="67"/>
      <c r="S2" s="67" t="s">
        <v>38</v>
      </c>
      <c r="T2" s="67"/>
      <c r="U2" s="67"/>
      <c r="V2" s="67"/>
      <c r="W2" s="67"/>
      <c r="X2" s="67"/>
      <c r="Y2" s="67"/>
      <c r="Z2" s="67"/>
    </row>
    <row r="10" spans="10:26" x14ac:dyDescent="0.25">
      <c r="J10" s="68" t="s">
        <v>35</v>
      </c>
      <c r="K10" s="68"/>
      <c r="L10" s="68"/>
      <c r="M10" s="68"/>
      <c r="N10" s="68"/>
      <c r="O10" s="68"/>
      <c r="P10" s="68"/>
      <c r="Q10" s="68"/>
      <c r="S10" s="68" t="s">
        <v>39</v>
      </c>
      <c r="T10" s="68"/>
      <c r="U10" s="68"/>
      <c r="V10" s="68"/>
      <c r="W10" s="68"/>
      <c r="X10" s="68"/>
      <c r="Y10" s="68"/>
      <c r="Z10" s="68"/>
    </row>
    <row r="18" spans="10:26" x14ac:dyDescent="0.25">
      <c r="J18" s="69" t="s">
        <v>36</v>
      </c>
      <c r="K18" s="69"/>
      <c r="L18" s="69"/>
      <c r="M18" s="69"/>
      <c r="N18" s="69"/>
      <c r="O18" s="69"/>
      <c r="P18" s="69"/>
      <c r="Q18" s="69"/>
      <c r="S18" s="69" t="s">
        <v>40</v>
      </c>
      <c r="T18" s="69"/>
      <c r="U18" s="69"/>
      <c r="V18" s="69"/>
      <c r="W18" s="69"/>
      <c r="X18" s="69"/>
      <c r="Y18" s="69"/>
      <c r="Z18" s="69"/>
    </row>
    <row r="26" spans="10:26" x14ac:dyDescent="0.25">
      <c r="J26" s="55" t="s">
        <v>37</v>
      </c>
      <c r="K26" s="55"/>
      <c r="L26" s="55"/>
      <c r="M26" s="55"/>
      <c r="N26" s="55"/>
      <c r="O26" s="55"/>
      <c r="P26" s="55"/>
      <c r="Q26" s="55"/>
      <c r="S26" s="55" t="s">
        <v>41</v>
      </c>
      <c r="T26" s="55"/>
      <c r="U26" s="55"/>
      <c r="V26" s="55"/>
      <c r="W26" s="55"/>
      <c r="X26" s="55"/>
      <c r="Y26" s="55"/>
      <c r="Z26" s="55"/>
    </row>
    <row r="37" spans="2:6" x14ac:dyDescent="0.25">
      <c r="B37" s="65"/>
      <c r="C37" s="65"/>
      <c r="D37" s="65"/>
      <c r="E37" s="65"/>
      <c r="F37" s="65"/>
    </row>
    <row r="42" spans="2:6" ht="15.75" x14ac:dyDescent="0.25">
      <c r="B42" s="66" t="s">
        <v>45</v>
      </c>
      <c r="C42" s="66"/>
      <c r="D42" s="66"/>
      <c r="E42" s="66"/>
      <c r="F42" s="66"/>
    </row>
    <row r="43" spans="2:6" ht="15.75" x14ac:dyDescent="0.25">
      <c r="B43" s="45"/>
      <c r="C43" s="45" t="s">
        <v>22</v>
      </c>
      <c r="D43" s="32" t="s">
        <v>23</v>
      </c>
      <c r="E43" s="33" t="s">
        <v>24</v>
      </c>
      <c r="F43" s="34" t="s">
        <v>25</v>
      </c>
    </row>
    <row r="44" spans="2:6" ht="15.75" x14ac:dyDescent="0.25">
      <c r="B44" s="44" t="s">
        <v>33</v>
      </c>
      <c r="C44" s="44">
        <v>2.6529999999999996</v>
      </c>
      <c r="D44" s="32">
        <v>4.8470000000000004</v>
      </c>
      <c r="E44" s="33">
        <v>4.8470000000000004</v>
      </c>
      <c r="F44" s="34">
        <v>4.7539999999999996</v>
      </c>
    </row>
    <row r="45" spans="2:6" ht="15.75" x14ac:dyDescent="0.25">
      <c r="B45" s="46" t="s">
        <v>32</v>
      </c>
      <c r="C45" s="46">
        <v>2.5300000000000002</v>
      </c>
      <c r="D45" s="32">
        <v>3.0580000000000003</v>
      </c>
      <c r="E45" s="33">
        <v>2.58</v>
      </c>
      <c r="F45" s="34">
        <v>1.8979999999999999</v>
      </c>
    </row>
  </sheetData>
  <mergeCells count="10">
    <mergeCell ref="B37:F37"/>
    <mergeCell ref="B42:F42"/>
    <mergeCell ref="S2:Z2"/>
    <mergeCell ref="S10:Z10"/>
    <mergeCell ref="S18:Z18"/>
    <mergeCell ref="S26:Z26"/>
    <mergeCell ref="J2:Q2"/>
    <mergeCell ref="J10:Q10"/>
    <mergeCell ref="J18:Q18"/>
    <mergeCell ref="J26:Q2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59FEFE-2605-49E9-A4BC-6B7C26EA91B3}">
  <dimension ref="A1:C9"/>
  <sheetViews>
    <sheetView tabSelected="1" workbookViewId="0">
      <selection activeCell="C7" sqref="C7"/>
    </sheetView>
  </sheetViews>
  <sheetFormatPr baseColWidth="10" defaultRowHeight="15" x14ac:dyDescent="0.25"/>
  <cols>
    <col min="1" max="1" width="9.7109375" bestFit="1" customWidth="1"/>
    <col min="2" max="2" width="13.28515625" bestFit="1" customWidth="1"/>
    <col min="3" max="3" width="19.140625" bestFit="1" customWidth="1"/>
  </cols>
  <sheetData>
    <row r="1" spans="1:3" x14ac:dyDescent="0.25">
      <c r="A1" t="s">
        <v>53</v>
      </c>
      <c r="B1" t="s">
        <v>54</v>
      </c>
      <c r="C1" t="s">
        <v>57</v>
      </c>
    </row>
    <row r="2" spans="1:3" x14ac:dyDescent="0.25">
      <c r="A2" t="s">
        <v>22</v>
      </c>
      <c r="B2" t="s">
        <v>55</v>
      </c>
      <c r="C2">
        <v>2.6529999999999996</v>
      </c>
    </row>
    <row r="3" spans="1:3" x14ac:dyDescent="0.25">
      <c r="A3" t="s">
        <v>23</v>
      </c>
      <c r="B3" t="s">
        <v>55</v>
      </c>
      <c r="C3">
        <v>5.0410063364140045</v>
      </c>
    </row>
    <row r="4" spans="1:3" x14ac:dyDescent="0.25">
      <c r="A4" t="s">
        <v>24</v>
      </c>
      <c r="B4" t="s">
        <v>55</v>
      </c>
      <c r="C4">
        <v>4.8470000000000004</v>
      </c>
    </row>
    <row r="5" spans="1:3" x14ac:dyDescent="0.25">
      <c r="A5" t="s">
        <v>25</v>
      </c>
      <c r="B5" t="s">
        <v>55</v>
      </c>
      <c r="C5">
        <v>4.7539999999999996</v>
      </c>
    </row>
    <row r="6" spans="1:3" x14ac:dyDescent="0.25">
      <c r="A6" t="s">
        <v>22</v>
      </c>
      <c r="B6" t="s">
        <v>56</v>
      </c>
      <c r="C6">
        <v>2.5300000000000002</v>
      </c>
    </row>
    <row r="7" spans="1:3" x14ac:dyDescent="0.25">
      <c r="A7" t="s">
        <v>23</v>
      </c>
      <c r="B7" t="s">
        <v>56</v>
      </c>
      <c r="C7">
        <v>3.0580000000000003</v>
      </c>
    </row>
    <row r="8" spans="1:3" x14ac:dyDescent="0.25">
      <c r="A8" t="s">
        <v>24</v>
      </c>
      <c r="B8" t="s">
        <v>56</v>
      </c>
      <c r="C8">
        <v>2.58</v>
      </c>
    </row>
    <row r="9" spans="1:3" x14ac:dyDescent="0.25">
      <c r="A9" t="s">
        <v>25</v>
      </c>
      <c r="B9" t="s">
        <v>56</v>
      </c>
      <c r="C9">
        <v>1.8979999999999999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2D43FE-135D-466F-95FE-AAB4EB8BD36A}">
  <dimension ref="A1:L10"/>
  <sheetViews>
    <sheetView workbookViewId="0">
      <selection activeCell="G13" sqref="G13"/>
    </sheetView>
  </sheetViews>
  <sheetFormatPr baseColWidth="10" defaultRowHeight="15" x14ac:dyDescent="0.25"/>
  <cols>
    <col min="1" max="1" width="13.28515625" bestFit="1" customWidth="1"/>
    <col min="2" max="2" width="4.5703125" bestFit="1" customWidth="1"/>
    <col min="3" max="3" width="7.5703125" bestFit="1" customWidth="1"/>
    <col min="4" max="4" width="7.5703125" customWidth="1"/>
    <col min="5" max="5" width="19" bestFit="1" customWidth="1"/>
    <col min="6" max="6" width="15.28515625" bestFit="1" customWidth="1"/>
    <col min="7" max="7" width="16.28515625" bestFit="1" customWidth="1"/>
  </cols>
  <sheetData>
    <row r="1" spans="1:12" x14ac:dyDescent="0.25">
      <c r="A1" t="s">
        <v>54</v>
      </c>
      <c r="B1" t="s">
        <v>58</v>
      </c>
      <c r="C1" t="s">
        <v>60</v>
      </c>
      <c r="D1" t="s">
        <v>63</v>
      </c>
      <c r="E1" t="s">
        <v>59</v>
      </c>
      <c r="F1" t="s">
        <v>61</v>
      </c>
      <c r="G1" t="s">
        <v>62</v>
      </c>
    </row>
    <row r="2" spans="1:12" x14ac:dyDescent="0.25">
      <c r="A2" t="s">
        <v>55</v>
      </c>
      <c r="B2" t="s">
        <v>23</v>
      </c>
      <c r="C2">
        <v>0</v>
      </c>
      <c r="D2">
        <f>C2/24</f>
        <v>0</v>
      </c>
      <c r="E2">
        <v>0.4</v>
      </c>
      <c r="F2">
        <f>E2/2</f>
        <v>0.2</v>
      </c>
      <c r="G2">
        <f>F2*10</f>
        <v>2</v>
      </c>
      <c r="I2">
        <f>SLOPE(G2:G10,C2:C10)</f>
        <v>0.11305555555555556</v>
      </c>
      <c r="J2" t="s">
        <v>64</v>
      </c>
    </row>
    <row r="3" spans="1:12" x14ac:dyDescent="0.25">
      <c r="A3" t="s">
        <v>55</v>
      </c>
      <c r="B3" t="s">
        <v>23</v>
      </c>
      <c r="C3">
        <v>24</v>
      </c>
      <c r="D3">
        <f t="shared" ref="D3:D10" si="0">C3/24</f>
        <v>1</v>
      </c>
      <c r="E3">
        <v>0.9</v>
      </c>
      <c r="F3">
        <f t="shared" ref="F3:F10" si="1">E3/2</f>
        <v>0.45</v>
      </c>
      <c r="G3">
        <f t="shared" ref="G3:G10" si="2">F3*10</f>
        <v>4.5</v>
      </c>
      <c r="I3">
        <f>SLOPE(G2:G10,D2:D10)</f>
        <v>2.7133333333333334</v>
      </c>
      <c r="J3" t="s">
        <v>65</v>
      </c>
      <c r="K3">
        <f>INTERCEPT(G2:G10,D2:D10)</f>
        <v>1.4688888888888894</v>
      </c>
      <c r="L3">
        <f>RSQ(G2:G10,D2:D10)</f>
        <v>0.9806527364264026</v>
      </c>
    </row>
    <row r="4" spans="1:12" x14ac:dyDescent="0.25">
      <c r="A4" t="s">
        <v>55</v>
      </c>
      <c r="B4" t="s">
        <v>23</v>
      </c>
      <c r="C4">
        <v>48</v>
      </c>
      <c r="D4">
        <f t="shared" si="0"/>
        <v>2</v>
      </c>
      <c r="E4">
        <v>1.53</v>
      </c>
      <c r="F4">
        <f t="shared" si="1"/>
        <v>0.76500000000000001</v>
      </c>
      <c r="G4">
        <f t="shared" si="2"/>
        <v>7.65</v>
      </c>
    </row>
    <row r="5" spans="1:12" x14ac:dyDescent="0.25">
      <c r="A5" t="s">
        <v>55</v>
      </c>
      <c r="B5" t="s">
        <v>23</v>
      </c>
      <c r="C5">
        <v>72</v>
      </c>
      <c r="D5">
        <f t="shared" si="0"/>
        <v>3</v>
      </c>
      <c r="E5">
        <v>1.85</v>
      </c>
      <c r="F5">
        <f t="shared" si="1"/>
        <v>0.92500000000000004</v>
      </c>
      <c r="G5">
        <f t="shared" si="2"/>
        <v>9.25</v>
      </c>
    </row>
    <row r="6" spans="1:12" x14ac:dyDescent="0.25">
      <c r="A6" t="s">
        <v>55</v>
      </c>
      <c r="B6" t="s">
        <v>23</v>
      </c>
      <c r="C6">
        <v>96</v>
      </c>
      <c r="D6">
        <f t="shared" si="0"/>
        <v>4</v>
      </c>
      <c r="E6">
        <v>2.2799999999999998</v>
      </c>
      <c r="F6">
        <f t="shared" si="1"/>
        <v>1.1399999999999999</v>
      </c>
      <c r="G6">
        <f t="shared" si="2"/>
        <v>11.399999999999999</v>
      </c>
    </row>
    <row r="7" spans="1:12" x14ac:dyDescent="0.25">
      <c r="A7" t="s">
        <v>55</v>
      </c>
      <c r="B7" t="s">
        <v>23</v>
      </c>
      <c r="C7">
        <v>120</v>
      </c>
      <c r="D7">
        <f t="shared" si="0"/>
        <v>5</v>
      </c>
      <c r="E7">
        <v>2.83</v>
      </c>
      <c r="F7">
        <f t="shared" si="1"/>
        <v>1.415</v>
      </c>
      <c r="G7">
        <f t="shared" si="2"/>
        <v>14.15</v>
      </c>
    </row>
    <row r="8" spans="1:12" x14ac:dyDescent="0.25">
      <c r="A8" t="s">
        <v>55</v>
      </c>
      <c r="B8" t="s">
        <v>23</v>
      </c>
      <c r="C8">
        <v>144</v>
      </c>
      <c r="D8">
        <f t="shared" si="0"/>
        <v>6</v>
      </c>
      <c r="E8">
        <v>3.26</v>
      </c>
      <c r="F8">
        <f t="shared" si="1"/>
        <v>1.63</v>
      </c>
      <c r="G8">
        <f t="shared" si="2"/>
        <v>16.299999999999997</v>
      </c>
    </row>
    <row r="9" spans="1:12" x14ac:dyDescent="0.25">
      <c r="A9" t="s">
        <v>55</v>
      </c>
      <c r="B9" t="s">
        <v>23</v>
      </c>
      <c r="C9">
        <v>168</v>
      </c>
      <c r="D9">
        <f t="shared" si="0"/>
        <v>7</v>
      </c>
      <c r="E9">
        <v>4.0999999999999996</v>
      </c>
      <c r="F9">
        <f t="shared" si="1"/>
        <v>2.0499999999999998</v>
      </c>
      <c r="G9">
        <f t="shared" si="2"/>
        <v>20.5</v>
      </c>
    </row>
    <row r="10" spans="1:12" x14ac:dyDescent="0.25">
      <c r="A10" t="s">
        <v>55</v>
      </c>
      <c r="B10" t="s">
        <v>23</v>
      </c>
      <c r="C10">
        <v>192</v>
      </c>
      <c r="D10">
        <f t="shared" si="0"/>
        <v>8</v>
      </c>
      <c r="E10">
        <v>5.03</v>
      </c>
      <c r="F10">
        <f t="shared" si="1"/>
        <v>2.5150000000000001</v>
      </c>
      <c r="G10">
        <f t="shared" si="2"/>
        <v>25.150000000000002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GLU</vt:lpstr>
      <vt:lpstr>GLY</vt:lpstr>
      <vt:lpstr>VC</vt:lpstr>
      <vt:lpstr>Data2Plot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Angel Morales Mora</dc:creator>
  <cp:lastModifiedBy>Jorge Luis Cuamatzi</cp:lastModifiedBy>
  <dcterms:created xsi:type="dcterms:W3CDTF">2024-01-30T17:13:02Z</dcterms:created>
  <dcterms:modified xsi:type="dcterms:W3CDTF">2024-02-08T04:15:12Z</dcterms:modified>
</cp:coreProperties>
</file>